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n De La Rosa\Desktop\CEMENTERIO LA GUAYIGA\"/>
    </mc:Choice>
  </mc:AlternateContent>
  <xr:revisionPtr revIDLastSave="0" documentId="13_ncr:1_{4D774496-84C6-4C33-AC3B-1094621B4F1D}" xr6:coauthVersionLast="47" xr6:coauthVersionMax="47" xr10:uidLastSave="{00000000-0000-0000-0000-000000000000}"/>
  <bookViews>
    <workbookView xWindow="-108" yWindow="-108" windowWidth="23256" windowHeight="12456" xr2:uid="{3CE42CE2-4F05-4191-98C2-A1ECCFF252AD}"/>
  </bookViews>
  <sheets>
    <sheet name="VOLUMENES " sheetId="1" r:id="rId1"/>
  </sheets>
  <externalReferences>
    <externalReference r:id="rId2"/>
  </externalReferences>
  <definedNames>
    <definedName name="_xlnm.Print_Area" localSheetId="0">'VOLUMENES '!$A$1:$G$158</definedName>
    <definedName name="C.MUN" localSheetId="0">'VOLUMENES '!#REF!</definedName>
    <definedName name="C.MUN">[1]PRESUPUESTO!$L$9</definedName>
    <definedName name="HAPISO38A20AD124ESP15">#REF!</definedName>
    <definedName name="PERSONAL.TECNICO">[1]DATOS!$H$415:$H$432</definedName>
    <definedName name="_xlnm.Print_Titles" localSheetId="0">'VOLUMENES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" i="1" l="1"/>
  <c r="F138" i="1" s="1"/>
  <c r="C137" i="1"/>
  <c r="F137" i="1" s="1"/>
  <c r="C136" i="1"/>
  <c r="F136" i="1" s="1"/>
  <c r="C135" i="1"/>
  <c r="F135" i="1" s="1"/>
  <c r="A135" i="1"/>
  <c r="A136" i="1" s="1"/>
  <c r="A137" i="1" s="1"/>
  <c r="A138" i="1" s="1"/>
  <c r="G133" i="1"/>
  <c r="F132" i="1"/>
  <c r="G131" i="1"/>
  <c r="F131" i="1"/>
  <c r="F130" i="1"/>
  <c r="F129" i="1"/>
  <c r="G128" i="1"/>
  <c r="F128" i="1"/>
  <c r="F127" i="1"/>
  <c r="F126" i="1"/>
  <c r="G125" i="1"/>
  <c r="F125" i="1"/>
  <c r="G124" i="1"/>
  <c r="F124" i="1"/>
  <c r="F123" i="1"/>
  <c r="F122" i="1"/>
  <c r="G121" i="1"/>
  <c r="F121" i="1"/>
  <c r="G120" i="1"/>
  <c r="F120" i="1"/>
  <c r="G119" i="1"/>
  <c r="F119" i="1"/>
  <c r="F118" i="1"/>
  <c r="F117" i="1"/>
  <c r="G116" i="1"/>
  <c r="F116" i="1"/>
  <c r="F115" i="1"/>
  <c r="F114" i="1"/>
  <c r="G113" i="1"/>
  <c r="F113" i="1"/>
  <c r="G112" i="1"/>
  <c r="F112" i="1"/>
  <c r="F111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F102" i="1"/>
  <c r="F101" i="1"/>
  <c r="G100" i="1"/>
  <c r="F100" i="1"/>
  <c r="G99" i="1"/>
  <c r="F99" i="1"/>
  <c r="F98" i="1"/>
  <c r="F97" i="1"/>
  <c r="G96" i="1"/>
  <c r="F96" i="1"/>
  <c r="G95" i="1"/>
  <c r="F95" i="1"/>
  <c r="G94" i="1"/>
  <c r="F94" i="1"/>
  <c r="G93" i="1"/>
  <c r="F93" i="1"/>
  <c r="F92" i="1"/>
  <c r="F91" i="1"/>
  <c r="G90" i="1"/>
  <c r="F90" i="1"/>
  <c r="F89" i="1"/>
  <c r="F88" i="1"/>
  <c r="G87" i="1"/>
  <c r="F87" i="1"/>
  <c r="G86" i="1"/>
  <c r="F86" i="1"/>
  <c r="G85" i="1"/>
  <c r="F85" i="1"/>
  <c r="G84" i="1"/>
  <c r="F84" i="1"/>
  <c r="G83" i="1"/>
  <c r="F83" i="1"/>
  <c r="F82" i="1"/>
  <c r="F81" i="1"/>
  <c r="G80" i="1"/>
  <c r="F80" i="1"/>
  <c r="F79" i="1"/>
  <c r="F78" i="1"/>
  <c r="G77" i="1"/>
  <c r="F77" i="1"/>
  <c r="G76" i="1"/>
  <c r="F76" i="1"/>
  <c r="F75" i="1"/>
  <c r="F74" i="1"/>
  <c r="G73" i="1"/>
  <c r="F73" i="1"/>
  <c r="G72" i="1"/>
  <c r="F72" i="1"/>
  <c r="G71" i="1"/>
  <c r="F71" i="1"/>
  <c r="G70" i="1"/>
  <c r="F70" i="1"/>
  <c r="F69" i="1"/>
  <c r="F68" i="1"/>
  <c r="G67" i="1"/>
  <c r="F67" i="1"/>
  <c r="G66" i="1"/>
  <c r="F66" i="1"/>
  <c r="G65" i="1"/>
  <c r="F65" i="1"/>
  <c r="F64" i="1"/>
  <c r="F63" i="1"/>
  <c r="G62" i="1"/>
  <c r="F62" i="1"/>
  <c r="F61" i="1"/>
  <c r="F60" i="1"/>
  <c r="G59" i="1"/>
  <c r="F59" i="1"/>
  <c r="G58" i="1"/>
  <c r="F58" i="1"/>
  <c r="F57" i="1"/>
  <c r="F56" i="1"/>
  <c r="G55" i="1"/>
  <c r="F55" i="1"/>
  <c r="F54" i="1"/>
  <c r="F52" i="1"/>
  <c r="F51" i="1"/>
  <c r="G50" i="1"/>
  <c r="F50" i="1"/>
  <c r="F49" i="1"/>
  <c r="F48" i="1"/>
  <c r="F45" i="1"/>
  <c r="F44" i="1"/>
  <c r="C43" i="1"/>
  <c r="F41" i="1"/>
  <c r="F40" i="1"/>
  <c r="C39" i="1"/>
  <c r="C42" i="1" s="1"/>
  <c r="F38" i="1"/>
  <c r="F37" i="1"/>
  <c r="C36" i="1"/>
  <c r="F36" i="1" s="1"/>
  <c r="F35" i="1"/>
  <c r="F34" i="1"/>
  <c r="G33" i="1"/>
  <c r="F33" i="1"/>
  <c r="C31" i="1"/>
  <c r="C32" i="1" s="1"/>
  <c r="F30" i="1"/>
  <c r="F29" i="1"/>
  <c r="G28" i="1"/>
  <c r="F28" i="1"/>
  <c r="F27" i="1"/>
  <c r="F26" i="1"/>
  <c r="C25" i="1"/>
  <c r="C24" i="1"/>
  <c r="F23" i="1"/>
  <c r="F22" i="1"/>
  <c r="G21" i="1"/>
  <c r="F21" i="1"/>
  <c r="C20" i="1"/>
  <c r="F20" i="1" s="1"/>
  <c r="G19" i="1"/>
  <c r="F19" i="1"/>
  <c r="F18" i="1"/>
  <c r="F17" i="1"/>
  <c r="F16" i="1"/>
  <c r="G15" i="1"/>
  <c r="F15" i="1"/>
  <c r="G14" i="1"/>
  <c r="F14" i="1"/>
  <c r="G13" i="1"/>
  <c r="F13" i="1"/>
  <c r="G12" i="1"/>
  <c r="F12" i="1"/>
  <c r="F11" i="1"/>
  <c r="A11" i="1"/>
  <c r="A12" i="1" s="1"/>
  <c r="A13" i="1" s="1"/>
  <c r="A14" i="1" s="1"/>
  <c r="A15" i="1" s="1"/>
  <c r="F31" i="1" l="1"/>
  <c r="G32" i="1"/>
  <c r="F32" i="1"/>
  <c r="G31" i="1"/>
  <c r="F39" i="1"/>
  <c r="C46" i="1"/>
  <c r="F42" i="1"/>
  <c r="G42" i="1"/>
  <c r="F25" i="1"/>
  <c r="G36" i="1"/>
  <c r="G25" i="1"/>
  <c r="A43" i="1"/>
  <c r="G20" i="1"/>
  <c r="F24" i="1"/>
  <c r="G39" i="1"/>
  <c r="F43" i="1"/>
  <c r="G16" i="1"/>
  <c r="G24" i="1"/>
  <c r="G43" i="1"/>
  <c r="A16" i="1" l="1"/>
  <c r="G17" i="1"/>
  <c r="A46" i="1"/>
  <c r="C47" i="1"/>
  <c r="F46" i="1"/>
  <c r="G46" i="1"/>
  <c r="G47" i="1" l="1"/>
  <c r="F47" i="1"/>
  <c r="A47" i="1"/>
  <c r="A17" i="1"/>
  <c r="A18" i="1" s="1"/>
  <c r="A19" i="1" s="1"/>
  <c r="A20" i="1" s="1"/>
  <c r="A21" i="1" s="1"/>
  <c r="G22" i="1"/>
  <c r="G23" i="1" l="1"/>
  <c r="G26" i="1" s="1"/>
  <c r="A22" i="1"/>
  <c r="G142" i="1"/>
  <c r="F149" i="1" l="1"/>
  <c r="F148" i="1"/>
  <c r="F147" i="1"/>
  <c r="F152" i="1"/>
  <c r="F151" i="1"/>
  <c r="F150" i="1"/>
  <c r="F146" i="1"/>
  <c r="G27" i="1"/>
  <c r="A23" i="1"/>
  <c r="A24" i="1" s="1"/>
  <c r="A25" i="1" s="1"/>
  <c r="A26" i="1" l="1"/>
  <c r="A27" i="1"/>
  <c r="A28" i="1" s="1"/>
  <c r="F153" i="1"/>
  <c r="G155" i="1" s="1"/>
  <c r="G157" i="1" s="1"/>
  <c r="G29" i="1"/>
  <c r="G30" i="1" s="1"/>
  <c r="A30" i="1" l="1"/>
  <c r="A31" i="1" s="1"/>
  <c r="A32" i="1" s="1"/>
  <c r="A33" i="1" s="1"/>
  <c r="A29" i="1"/>
  <c r="G34" i="1"/>
  <c r="A34" i="1" l="1"/>
  <c r="G35" i="1"/>
  <c r="A35" i="1" l="1"/>
  <c r="A36" i="1" s="1"/>
  <c r="G37" i="1"/>
  <c r="A37" i="1" l="1"/>
  <c r="G38" i="1"/>
  <c r="G40" i="1" s="1"/>
  <c r="A40" i="1" l="1"/>
  <c r="G41" i="1"/>
  <c r="A41" i="1" l="1"/>
  <c r="G44" i="1"/>
  <c r="A44" i="1" l="1"/>
  <c r="G45" i="1"/>
  <c r="G48" i="1" l="1"/>
  <c r="A48" i="1" l="1"/>
  <c r="G49" i="1"/>
  <c r="A49" i="1" l="1"/>
  <c r="A50" i="1" s="1"/>
  <c r="A51" i="1" s="1"/>
  <c r="G52" i="1"/>
  <c r="A52" i="1" l="1"/>
  <c r="G54" i="1"/>
  <c r="A54" i="1" l="1"/>
  <c r="A55" i="1" s="1"/>
  <c r="G56" i="1"/>
  <c r="A56" i="1" l="1"/>
  <c r="G57" i="1"/>
  <c r="A57" i="1" l="1"/>
  <c r="A58" i="1" s="1"/>
  <c r="A59" i="1" s="1"/>
  <c r="G60" i="1"/>
  <c r="A60" i="1" l="1"/>
  <c r="G61" i="1"/>
  <c r="A61" i="1" l="1"/>
  <c r="A62" i="1" s="1"/>
  <c r="G63" i="1"/>
  <c r="A63" i="1" l="1"/>
  <c r="G64" i="1"/>
  <c r="A64" i="1" l="1"/>
  <c r="A65" i="1" s="1"/>
  <c r="A66" i="1" s="1"/>
  <c r="A67" i="1" s="1"/>
  <c r="G68" i="1"/>
  <c r="A68" i="1" l="1"/>
  <c r="G69" i="1"/>
  <c r="A69" i="1" l="1"/>
  <c r="A70" i="1" s="1"/>
  <c r="A71" i="1" s="1"/>
  <c r="A72" i="1" s="1"/>
  <c r="A73" i="1" s="1"/>
  <c r="G74" i="1"/>
  <c r="A74" i="1" l="1"/>
  <c r="G75" i="1"/>
  <c r="A75" i="1" l="1"/>
  <c r="A76" i="1" s="1"/>
  <c r="A77" i="1" s="1"/>
  <c r="G78" i="1"/>
  <c r="A78" i="1" l="1"/>
  <c r="G79" i="1"/>
  <c r="A79" i="1" l="1"/>
  <c r="A80" i="1" s="1"/>
  <c r="G81" i="1"/>
  <c r="A81" i="1" l="1"/>
  <c r="G82" i="1"/>
  <c r="A82" i="1" l="1"/>
  <c r="A83" i="1" s="1"/>
  <c r="A84" i="1" s="1"/>
  <c r="A85" i="1" s="1"/>
  <c r="A86" i="1" s="1"/>
  <c r="A87" i="1" s="1"/>
  <c r="G88" i="1"/>
  <c r="A88" i="1" l="1"/>
  <c r="G89" i="1"/>
  <c r="A89" i="1" l="1"/>
  <c r="A90" i="1" s="1"/>
  <c r="G91" i="1"/>
  <c r="A91" i="1" l="1"/>
  <c r="G92" i="1"/>
  <c r="A92" i="1" l="1"/>
  <c r="A93" i="1" s="1"/>
  <c r="A94" i="1" s="1"/>
  <c r="A95" i="1" s="1"/>
  <c r="A96" i="1" s="1"/>
  <c r="G97" i="1"/>
  <c r="A97" i="1" l="1"/>
  <c r="G98" i="1"/>
  <c r="A98" i="1" l="1"/>
  <c r="A99" i="1" s="1"/>
  <c r="A100" i="1" s="1"/>
  <c r="G101" i="1"/>
  <c r="A101" i="1" l="1"/>
  <c r="G102" i="1"/>
  <c r="A102" i="1" l="1"/>
  <c r="A103" i="1" s="1"/>
  <c r="A104" i="1" s="1"/>
  <c r="A105" i="1" s="1"/>
  <c r="A106" i="1" s="1"/>
  <c r="A107" i="1" s="1"/>
  <c r="A108" i="1" s="1"/>
  <c r="A109" i="1" s="1"/>
  <c r="G110" i="1"/>
  <c r="A110" i="1" l="1"/>
  <c r="G111" i="1"/>
  <c r="A111" i="1" l="1"/>
  <c r="A112" i="1" s="1"/>
  <c r="A113" i="1" s="1"/>
  <c r="G114" i="1"/>
  <c r="A114" i="1" l="1"/>
  <c r="G115" i="1"/>
  <c r="A115" i="1" l="1"/>
  <c r="A116" i="1" s="1"/>
  <c r="G117" i="1"/>
  <c r="A117" i="1" l="1"/>
  <c r="G118" i="1"/>
  <c r="A118" i="1" l="1"/>
  <c r="A119" i="1" s="1"/>
  <c r="A120" i="1" s="1"/>
  <c r="A121" i="1" s="1"/>
  <c r="G122" i="1"/>
  <c r="A122" i="1" l="1"/>
  <c r="G123" i="1"/>
  <c r="A123" i="1" l="1"/>
  <c r="A124" i="1" s="1"/>
  <c r="A125" i="1" s="1"/>
  <c r="G126" i="1"/>
  <c r="A126" i="1" l="1"/>
  <c r="G127" i="1"/>
  <c r="A127" i="1" l="1"/>
  <c r="A128" i="1" s="1"/>
  <c r="G129" i="1"/>
  <c r="A129" i="1" l="1"/>
  <c r="G130" i="1"/>
  <c r="A130" i="1" l="1"/>
  <c r="A131" i="1" s="1"/>
  <c r="A132" i="1" s="1"/>
  <c r="G139" i="1"/>
</calcChain>
</file>

<file path=xl/sharedStrings.xml><?xml version="1.0" encoding="utf-8"?>
<sst xmlns="http://schemas.openxmlformats.org/spreadsheetml/2006/main" count="192" uniqueCount="121">
  <si>
    <t>DEPARTAMENTO DE CONSTRUCCIONES MUNICIPALES</t>
  </si>
  <si>
    <t>Sección Diseños y Presupuestos</t>
  </si>
  <si>
    <t>NO.</t>
  </si>
  <si>
    <t>DESCRIPCIÓN</t>
  </si>
  <si>
    <t>CANT.</t>
  </si>
  <si>
    <t>UND.</t>
  </si>
  <si>
    <t>P. U.</t>
  </si>
  <si>
    <t>VALOR</t>
  </si>
  <si>
    <t>SUB-TOTAL</t>
  </si>
  <si>
    <t>PRELIMINARES - ÁREA GENERAL</t>
  </si>
  <si>
    <t>Letrero en obras (incluye estructura metálica)</t>
  </si>
  <si>
    <t>UND</t>
  </si>
  <si>
    <t>Limpieza y replanteo de área general</t>
  </si>
  <si>
    <t>M2</t>
  </si>
  <si>
    <t>Replanteo de Contenes</t>
  </si>
  <si>
    <t>ML</t>
  </si>
  <si>
    <t xml:space="preserve">Brigada topográfica </t>
  </si>
  <si>
    <t>DÍAS</t>
  </si>
  <si>
    <t>Caseta de materiales 12'X32'</t>
  </si>
  <si>
    <t>MOVIMIENTO DE TIERRA - ÁREA GENERAL</t>
  </si>
  <si>
    <t>M3</t>
  </si>
  <si>
    <t xml:space="preserve">Excavación de contenes  a mano </t>
  </si>
  <si>
    <t>Bote de material excavado (esponjamiento 1.20)</t>
  </si>
  <si>
    <t xml:space="preserve">Relleno Compactado en Aceras  E. 0.15M </t>
  </si>
  <si>
    <t>HORMIGÓN SIMPLE - ÁREA GENERAL</t>
  </si>
  <si>
    <t>Contén pulido de h=0.40m - hormigón 1:2:4 con ligadora</t>
  </si>
  <si>
    <t>Acera en Hormigón violinada E=0.10m - 1:2:4 con ligadora</t>
  </si>
  <si>
    <t>PRELIMINARES - VERJA PERIMETRAL</t>
  </si>
  <si>
    <t>Replanteo de Verja perimetral</t>
  </si>
  <si>
    <t>MOVIMIENTO DE TIERRA - VERJA PERIMETRAL 369.89</t>
  </si>
  <si>
    <t>Exc. De Zapata de Muros (0.45X0.65M)</t>
  </si>
  <si>
    <t>Bote de Material excavado</t>
  </si>
  <si>
    <t>Relleno de Reposición</t>
  </si>
  <si>
    <t>HORMIGÓN ARMADO - VERJA PERIMETRAL</t>
  </si>
  <si>
    <t>En Zapata de Muros 6" (0.45x0.20 M) - Horm. Industrial 210Kg/cm2</t>
  </si>
  <si>
    <t>MUROS - VERJA PERIMETRAL</t>
  </si>
  <si>
    <t>Bloques @ 6" S.N.P.- 3/8" @ 0.40M</t>
  </si>
  <si>
    <t>TERMINACIÓN DE SUPERFICIE - VERJA PERIMETRAL</t>
  </si>
  <si>
    <t>Pañete en muro</t>
  </si>
  <si>
    <t xml:space="preserve">Zabaleta </t>
  </si>
  <si>
    <t>PINTURA - VERJA PERIMETRAL</t>
  </si>
  <si>
    <t>Acrílica Base</t>
  </si>
  <si>
    <t>Acrílica superior (Dos Manos)</t>
  </si>
  <si>
    <t>HERRERÍA - VERJA PERIMETRAL</t>
  </si>
  <si>
    <t>Suministro y Colocación de Puerta en entrada</t>
  </si>
  <si>
    <t>P2</t>
  </si>
  <si>
    <t xml:space="preserve">ml </t>
  </si>
  <si>
    <t>PRELIMINARES - CONSTRUCCIÓN DE NICHOS  (250 UNDS)</t>
  </si>
  <si>
    <t>Replanteo de Nichos</t>
  </si>
  <si>
    <t>HORMIGÓN ARMADO - CONSTRUCCIÓN DE NICHOS  (250 UNDS)</t>
  </si>
  <si>
    <t>En Platea de Fondo E=0.20 M,  3/8"@0.20m en A.D. hormigón - 1:2:4 con ligadora</t>
  </si>
  <si>
    <t>En Losa de nichos  E=0.10 M, 3/8"@0.20M en A.D. hormigón- 1:2:4 con ligadora</t>
  </si>
  <si>
    <t>HORMIGÓN SIMPLE - CONSTRUCCIÓN DE NICHOS  (250 UNDS)</t>
  </si>
  <si>
    <t>MUROS - CONSTRUCCIÓN DE NICHOS  (250 UNDS)</t>
  </si>
  <si>
    <t>Bloques hormigón S.N.P. 6"- 3/8" @ 0.20M</t>
  </si>
  <si>
    <t>Bloques hormigón S.N.P. 4"- 3/8" @ 0.20M</t>
  </si>
  <si>
    <t>En Antepecho  6" S.N.P. (1 Línea)  6"- 3/8" @ 0.80M</t>
  </si>
  <si>
    <t>TERMINACIÓN DE SUPERFICIE - CONSTRUCCIÓN DE NICHOS  (250 UNDS)</t>
  </si>
  <si>
    <t>Fraguache</t>
  </si>
  <si>
    <t>Pañete</t>
  </si>
  <si>
    <t>Cantos</t>
  </si>
  <si>
    <t>Cornisa en borde Superior Antepecho</t>
  </si>
  <si>
    <t>PINTURA - CONSTRUCCIÓN DE NICHOS  (250 UNDS)</t>
  </si>
  <si>
    <t>PRELIMINARES - CONSTRUCCIÓN DE OFICINA EN CEMENTERIO</t>
  </si>
  <si>
    <t>Limpieza y Replanteo</t>
  </si>
  <si>
    <t>PA</t>
  </si>
  <si>
    <t>MOVIMIENTO DE TIERRA - CONSTRUCCIÓN DE OFICINA EN CEMENTERIO</t>
  </si>
  <si>
    <t>Excavación zapata de muros y columnas</t>
  </si>
  <si>
    <t>Relleno de reposición</t>
  </si>
  <si>
    <t>Bote de Material</t>
  </si>
  <si>
    <t>Relleno en Área de parqueo</t>
  </si>
  <si>
    <t>Jardinería en entrada</t>
  </si>
  <si>
    <t>HORMIGÓN SIMPLE - CONSTRUCCIÓN DE OFICINA EN CEMENTERIO</t>
  </si>
  <si>
    <t>Torta e= 0.10 MTRS</t>
  </si>
  <si>
    <t>HORMIGÓN ARMADO - CONSTRUCCIÓN DE OFICINA EN CEMENTERIO</t>
  </si>
  <si>
    <t>Zapata de muros Columnas  e= 0.20 MTRS</t>
  </si>
  <si>
    <t>Vigas 0.15 X 0.20 MTRS</t>
  </si>
  <si>
    <t>Columnas 0.15 X 0.20 MTRS</t>
  </si>
  <si>
    <t>Losa  e= 0.12 MTRS</t>
  </si>
  <si>
    <t>MUROS - CONSTRUCCIÓN DE OFICINA EN CEMENTERIO</t>
  </si>
  <si>
    <t>Bloques de 0,15 (B.N.P)</t>
  </si>
  <si>
    <t>Bloques de 0,15 (S.N.P)</t>
  </si>
  <si>
    <t>TERMINACIÓN DE SUPERFICIE - CONSTRUCCIÓN DE OFICINA EN CEMENTERIO</t>
  </si>
  <si>
    <t>Antepecho</t>
  </si>
  <si>
    <t>Mocheta</t>
  </si>
  <si>
    <t>Fino</t>
  </si>
  <si>
    <t>PISOS - CONSTRUCCIÓN DE OFICINA EN CEMENTERIO</t>
  </si>
  <si>
    <t>Cerámica</t>
  </si>
  <si>
    <t>Zócalos</t>
  </si>
  <si>
    <t>PINTURA - CONSTRUCCIÓN DE OFICINA EN CEMENTERIO</t>
  </si>
  <si>
    <t>Acrílica dos manos</t>
  </si>
  <si>
    <t>INSTALACIONES SANITARIAS - CONSTRUCCIÓN DE OFICINA EN CEMENTERIO</t>
  </si>
  <si>
    <t>Inodoros Sencillo</t>
  </si>
  <si>
    <t>Lavamanos Sencillo</t>
  </si>
  <si>
    <t>Acometida</t>
  </si>
  <si>
    <t>PUERTAS - CONSTRUCCIÓN DE OFICINA EN CEMENTERIO</t>
  </si>
  <si>
    <t>Polimetal blanca (Incluye Inst. de puerta y llavín).</t>
  </si>
  <si>
    <t>En Cristal templado (1.60x2.10M) incluye accesorios</t>
  </si>
  <si>
    <t>VENTANAS - CONSTRUCCIÓN DE OFICINA EN CEMENTERIO</t>
  </si>
  <si>
    <t>Celosías en cristal y aluminio</t>
  </si>
  <si>
    <t xml:space="preserve">MISCELANEOS </t>
  </si>
  <si>
    <t>Limpieza final</t>
  </si>
  <si>
    <t xml:space="preserve">Electrificacion e iluminacion de oficina </t>
  </si>
  <si>
    <t xml:space="preserve">Terminacion verja Frontal 90.89 ml </t>
  </si>
  <si>
    <t>p2</t>
  </si>
  <si>
    <t>SUB-TOTAL GENERAL</t>
  </si>
  <si>
    <t>GASTOS INDIRECTOS</t>
  </si>
  <si>
    <t>DIRECCIÓN TÉCNICA Y RESP. ADM.</t>
  </si>
  <si>
    <t>SEGURO Y FIANZA</t>
  </si>
  <si>
    <t>GASTOS ADMINISTRATIVOS</t>
  </si>
  <si>
    <t xml:space="preserve">TRANSPORTE </t>
  </si>
  <si>
    <t xml:space="preserve">SUPERVISIÓN </t>
  </si>
  <si>
    <t>FONDO DE PENSIONES (LEY 6-86)</t>
  </si>
  <si>
    <t xml:space="preserve">CODIA </t>
  </si>
  <si>
    <t xml:space="preserve">ITBIS (18% DE LA DIRECCIÓN TÉCNICA) </t>
  </si>
  <si>
    <t>SUB-TOTAL GASTOS INDIRECTOS</t>
  </si>
  <si>
    <t>TOTAL GENERAL</t>
  </si>
  <si>
    <t xml:space="preserve">Corte para nivelación con equipo </t>
  </si>
  <si>
    <t xml:space="preserve">Suministro y colocación de malla ciclónica 6 pies </t>
  </si>
  <si>
    <t xml:space="preserve">Suministro y colocación de herreria en fachada frontal segun plano </t>
  </si>
  <si>
    <t xml:space="preserve">Suministro y colocación de porton de hierro segun diseño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</si>
</sst>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hidden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2" fontId="6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3" fontId="6" fillId="0" borderId="7" xfId="1" applyFont="1" applyBorder="1" applyAlignment="1" applyProtection="1">
      <alignment vertical="center"/>
      <protection locked="0"/>
    </xf>
    <xf numFmtId="43" fontId="6" fillId="0" borderId="7" xfId="1" applyFont="1" applyBorder="1" applyAlignment="1" applyProtection="1">
      <alignment vertical="center"/>
      <protection hidden="1"/>
    </xf>
    <xf numFmtId="43" fontId="6" fillId="0" borderId="8" xfId="1" applyFont="1" applyBorder="1" applyAlignment="1" applyProtection="1">
      <alignment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 wrapText="1"/>
      <protection locked="0"/>
    </xf>
    <xf numFmtId="2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3" fontId="4" fillId="0" borderId="10" xfId="1" applyFont="1" applyBorder="1" applyAlignment="1" applyProtection="1">
      <alignment vertical="center"/>
      <protection locked="0"/>
    </xf>
    <xf numFmtId="43" fontId="4" fillId="0" borderId="10" xfId="1" applyFont="1" applyBorder="1" applyAlignment="1" applyProtection="1">
      <alignment vertical="center"/>
      <protection hidden="1"/>
    </xf>
    <xf numFmtId="43" fontId="4" fillId="0" borderId="11" xfId="1" applyFont="1" applyBorder="1" applyAlignment="1" applyProtection="1">
      <alignment vertical="center"/>
      <protection hidden="1"/>
    </xf>
    <xf numFmtId="2" fontId="4" fillId="0" borderId="12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vertical="center" wrapText="1"/>
      <protection locked="0"/>
    </xf>
    <xf numFmtId="2" fontId="4" fillId="0" borderId="13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43" fontId="4" fillId="0" borderId="13" xfId="1" applyFont="1" applyBorder="1" applyAlignment="1" applyProtection="1">
      <alignment vertical="center"/>
      <protection locked="0"/>
    </xf>
    <xf numFmtId="43" fontId="4" fillId="0" borderId="13" xfId="1" applyFont="1" applyBorder="1" applyAlignment="1" applyProtection="1">
      <alignment vertical="center"/>
      <protection hidden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2" fontId="11" fillId="0" borderId="13" xfId="1" applyNumberFormat="1" applyFont="1" applyFill="1" applyBorder="1" applyAlignment="1" applyProtection="1">
      <alignment horizontal="center" vertical="center" wrapText="1"/>
    </xf>
    <xf numFmtId="4" fontId="8" fillId="0" borderId="13" xfId="2" applyNumberFormat="1" applyFont="1" applyBorder="1" applyAlignment="1">
      <alignment horizontal="center" vertical="center" wrapText="1"/>
    </xf>
    <xf numFmtId="43" fontId="11" fillId="0" borderId="13" xfId="1" applyFont="1" applyFill="1" applyBorder="1" applyAlignment="1" applyProtection="1">
      <alignment vertical="center" wrapText="1"/>
    </xf>
    <xf numFmtId="43" fontId="10" fillId="0" borderId="14" xfId="1" applyFont="1" applyFill="1" applyBorder="1" applyAlignment="1" applyProtection="1">
      <alignment horizontal="center" vertical="center" wrapText="1"/>
    </xf>
    <xf numFmtId="0" fontId="4" fillId="0" borderId="0" xfId="0" applyFont="1"/>
    <xf numFmtId="0" fontId="11" fillId="0" borderId="12" xfId="0" applyFont="1" applyBorder="1" applyAlignment="1">
      <alignment horizontal="center" vertical="center" wrapText="1"/>
    </xf>
    <xf numFmtId="0" fontId="10" fillId="2" borderId="15" xfId="3" applyFont="1" applyFill="1" applyBorder="1" applyAlignment="1">
      <alignment vertical="center"/>
    </xf>
    <xf numFmtId="0" fontId="10" fillId="2" borderId="16" xfId="3" applyFont="1" applyFill="1" applyBorder="1" applyAlignment="1">
      <alignment vertical="center" wrapText="1"/>
    </xf>
    <xf numFmtId="43" fontId="10" fillId="2" borderId="16" xfId="4" applyFont="1" applyFill="1" applyBorder="1" applyAlignment="1">
      <alignment horizontal="right" vertical="center" wrapText="1"/>
    </xf>
    <xf numFmtId="4" fontId="10" fillId="2" borderId="16" xfId="3" applyNumberFormat="1" applyFont="1" applyFill="1" applyBorder="1" applyAlignment="1">
      <alignment vertical="center" wrapText="1"/>
    </xf>
    <xf numFmtId="4" fontId="10" fillId="2" borderId="16" xfId="4" applyNumberFormat="1" applyFont="1" applyFill="1" applyBorder="1" applyAlignment="1">
      <alignment vertical="center"/>
    </xf>
    <xf numFmtId="43" fontId="10" fillId="2" borderId="16" xfId="1" applyFont="1" applyFill="1" applyBorder="1" applyAlignment="1">
      <alignment vertical="center"/>
    </xf>
    <xf numFmtId="43" fontId="10" fillId="2" borderId="17" xfId="1" applyFont="1" applyFill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vertical="center" wrapText="1"/>
    </xf>
    <xf numFmtId="43" fontId="8" fillId="0" borderId="16" xfId="4" applyFont="1" applyFill="1" applyBorder="1" applyAlignment="1">
      <alignment vertical="center"/>
    </xf>
    <xf numFmtId="10" fontId="8" fillId="0" borderId="16" xfId="5" applyNumberFormat="1" applyFont="1" applyFill="1" applyBorder="1" applyAlignment="1">
      <alignment horizontal="center" vertical="center"/>
    </xf>
    <xf numFmtId="4" fontId="8" fillId="0" borderId="16" xfId="4" applyNumberFormat="1" applyFont="1" applyFill="1" applyBorder="1" applyAlignment="1">
      <alignment vertical="center"/>
    </xf>
    <xf numFmtId="43" fontId="8" fillId="0" borderId="16" xfId="1" applyFont="1" applyFill="1" applyBorder="1" applyAlignment="1">
      <alignment vertical="center"/>
    </xf>
    <xf numFmtId="43" fontId="6" fillId="0" borderId="17" xfId="1" applyFont="1" applyFill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4" fontId="4" fillId="0" borderId="0" xfId="6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6" fillId="0" borderId="19" xfId="1" applyFont="1" applyFill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10" fontId="4" fillId="0" borderId="10" xfId="6" applyNumberFormat="1" applyFont="1" applyFill="1" applyBorder="1" applyAlignment="1">
      <alignment horizontal="right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0" xfId="6" applyNumberFormat="1" applyFont="1" applyFill="1" applyBorder="1" applyAlignment="1">
      <alignment horizontal="right" vertical="center"/>
    </xf>
    <xf numFmtId="43" fontId="8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10" fontId="4" fillId="0" borderId="10" xfId="7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43" fontId="10" fillId="0" borderId="0" xfId="1" applyFont="1" applyFill="1" applyBorder="1" applyAlignment="1" applyProtection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43" fontId="10" fillId="0" borderId="0" xfId="4" applyFont="1" applyFill="1" applyBorder="1" applyAlignment="1">
      <alignment vertical="center" wrapText="1"/>
    </xf>
    <xf numFmtId="4" fontId="10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</cellXfs>
  <cellStyles count="8">
    <cellStyle name="Millares" xfId="1" builtinId="3"/>
    <cellStyle name="Millares 10" xfId="4" xr:uid="{E8E011C5-BF24-4B00-BC73-0147D317BA65}"/>
    <cellStyle name="Millares 16" xfId="6" xr:uid="{6C14F829-993F-43EA-AF8C-862AEC2DA03D}"/>
    <cellStyle name="Millares 3 2" xfId="7" xr:uid="{E4AB2942-A7D1-484C-8941-BFC0F56DB262}"/>
    <cellStyle name="Normal" xfId="0" builtinId="0"/>
    <cellStyle name="Normal 2 2 2 3" xfId="3" xr:uid="{188ACBC7-DA6D-4398-AFA1-CCC562A4033D}"/>
    <cellStyle name="Normal_Hoja1" xfId="2" xr:uid="{6CEF88FF-A23D-4123-8368-2F90B984FC55}"/>
    <cellStyle name="Porcentual 2" xfId="5" xr:uid="{47C06062-56FC-4866-8DAC-5470D88634BF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color theme="0"/>
      </font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 style="hair">
          <color auto="1"/>
        </top>
        <bottom style="hair">
          <color auto="1"/>
        </bottom>
      </border>
    </dxf>
    <dxf>
      <font>
        <b/>
        <i val="0"/>
      </font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 style="hair">
          <color auto="1"/>
        </top>
        <bottom style="hair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 style="hair">
          <color auto="1"/>
        </top>
        <bottom style="hair">
          <color auto="1"/>
        </bottom>
      </border>
    </dxf>
    <dxf>
      <font>
        <b/>
        <i val="0"/>
      </font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left/>
        <right/>
        <top style="hair">
          <color auto="1"/>
        </top>
        <bottom style="hair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/>
        <right/>
        <top style="hair">
          <color auto="1"/>
        </top>
        <bottom style="hair">
          <color auto="1"/>
        </bottom>
      </border>
    </dxf>
    <dxf>
      <font>
        <b/>
        <i val="0"/>
      </font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i val="0"/>
      </font>
      <numFmt numFmtId="1" formatCode="0"/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border>
        <left style="thin">
          <color auto="1"/>
        </lef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/>
        <i val="0"/>
      </font>
      <numFmt numFmtId="1" formatCode="0"/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border>
        <left style="thin">
          <color auto="1"/>
        </lef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245745</xdr:colOff>
      <xdr:row>2</xdr:row>
      <xdr:rowOff>106680</xdr:rowOff>
    </xdr:from>
    <xdr:to>
      <xdr:col>6</xdr:col>
      <xdr:colOff>783656</xdr:colOff>
      <xdr:row>6</xdr:row>
      <xdr:rowOff>6795</xdr:rowOff>
    </xdr:to>
    <xdr:grpSp>
      <xdr:nvGrpSpPr>
        <xdr:cNvPr id="3" name="TARJETA DE DATOS 2">
          <a:extLst>
            <a:ext uri="{FF2B5EF4-FFF2-40B4-BE49-F238E27FC236}">
              <a16:creationId xmlns:a16="http://schemas.microsoft.com/office/drawing/2014/main" id="{A48430AB-6F53-4ABD-881A-5263AF31AF71}"/>
            </a:ext>
          </a:extLst>
        </xdr:cNvPr>
        <xdr:cNvGrpSpPr/>
      </xdr:nvGrpSpPr>
      <xdr:grpSpPr>
        <a:xfrm>
          <a:off x="4276725" y="480060"/>
          <a:ext cx="2397191" cy="578295"/>
          <a:chOff x="7546165" y="558247"/>
          <a:chExt cx="4931653" cy="728268"/>
        </a:xfrm>
      </xdr:grpSpPr>
      <xdr:sp macro="" textlink="#REF!">
        <xdr:nvSpPr>
          <xdr:cNvPr id="4" name="PRESUPUESTO">
            <a:extLst>
              <a:ext uri="{FF2B5EF4-FFF2-40B4-BE49-F238E27FC236}">
                <a16:creationId xmlns:a16="http://schemas.microsoft.com/office/drawing/2014/main" id="{AA99FAD6-78FF-8E3B-E316-CE6A5C751F07}"/>
              </a:ext>
            </a:extLst>
          </xdr:cNvPr>
          <xdr:cNvSpPr txBox="1"/>
        </xdr:nvSpPr>
        <xdr:spPr>
          <a:xfrm>
            <a:off x="9632383" y="558247"/>
            <a:ext cx="2772475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26DA0AD7-6C84-4A1D-8DEB-58D33D2C7857}" type="TxLink">
              <a:rPr lang="en-US" sz="9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000-DP-2022</a:t>
            </a:fld>
            <a:endParaRPr lang="en-US" sz="800" b="0">
              <a:solidFill>
                <a:sysClr val="windowText" lastClr="000000"/>
              </a:solidFill>
            </a:endParaRPr>
          </a:p>
        </xdr:txBody>
      </xdr:sp>
      <xdr:sp macro="" textlink="#REF!">
        <xdr:nvSpPr>
          <xdr:cNvPr id="5" name="FECHA">
            <a:extLst>
              <a:ext uri="{FF2B5EF4-FFF2-40B4-BE49-F238E27FC236}">
                <a16:creationId xmlns:a16="http://schemas.microsoft.com/office/drawing/2014/main" id="{3CCC5CB2-3D91-0538-500E-9E8B09895478}"/>
              </a:ext>
            </a:extLst>
          </xdr:cNvPr>
          <xdr:cNvSpPr txBox="1"/>
        </xdr:nvSpPr>
        <xdr:spPr>
          <a:xfrm>
            <a:off x="9632383" y="745039"/>
            <a:ext cx="2845435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C693906A-4809-46FB-9749-A489557EAFE6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l"/>
              <a:t>20 de enero de 2023</a:t>
            </a:fld>
            <a:endParaRPr lang="en-US" sz="900" b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DATOS 2">
            <a:extLst>
              <a:ext uri="{FF2B5EF4-FFF2-40B4-BE49-F238E27FC236}">
                <a16:creationId xmlns:a16="http://schemas.microsoft.com/office/drawing/2014/main" id="{8DA57593-5CED-725F-A3ED-76C9E0CD4201}"/>
              </a:ext>
            </a:extLst>
          </xdr:cNvPr>
          <xdr:cNvSpPr txBox="1"/>
        </xdr:nvSpPr>
        <xdr:spPr>
          <a:xfrm>
            <a:off x="7546165" y="558247"/>
            <a:ext cx="2407675" cy="7282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/>
              <a:t>PRESUPUESTO:</a:t>
            </a:r>
          </a:p>
          <a:p>
            <a:pPr algn="r"/>
            <a:r>
              <a:rPr lang="en-US" sz="900" b="1"/>
              <a:t>FECHA: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38100</xdr:rowOff>
    </xdr:from>
    <xdr:to>
      <xdr:col>4</xdr:col>
      <xdr:colOff>454725</xdr:colOff>
      <xdr:row>8</xdr:row>
      <xdr:rowOff>57150</xdr:rowOff>
    </xdr:to>
    <xdr:grpSp>
      <xdr:nvGrpSpPr>
        <xdr:cNvPr id="7" name="TARJETA DE DATOS 1">
          <a:extLst>
            <a:ext uri="{FF2B5EF4-FFF2-40B4-BE49-F238E27FC236}">
              <a16:creationId xmlns:a16="http://schemas.microsoft.com/office/drawing/2014/main" id="{CC1743E9-FDDE-4F73-A915-5D5B801E4E50}"/>
            </a:ext>
          </a:extLst>
        </xdr:cNvPr>
        <xdr:cNvGrpSpPr/>
      </xdr:nvGrpSpPr>
      <xdr:grpSpPr>
        <a:xfrm>
          <a:off x="0" y="411480"/>
          <a:ext cx="4828605" cy="1047750"/>
          <a:chOff x="571500" y="496957"/>
          <a:chExt cx="3930630" cy="1001177"/>
        </a:xfrm>
      </xdr:grpSpPr>
      <xdr:sp macro="" textlink="#REF!">
        <xdr:nvSpPr>
          <xdr:cNvPr id="8" name="PROVINCIA">
            <a:extLst>
              <a:ext uri="{FF2B5EF4-FFF2-40B4-BE49-F238E27FC236}">
                <a16:creationId xmlns:a16="http://schemas.microsoft.com/office/drawing/2014/main" id="{029943C1-7624-961A-AD69-5F84E91F6151}"/>
              </a:ext>
            </a:extLst>
          </xdr:cNvPr>
          <xdr:cNvSpPr txBox="1"/>
        </xdr:nvSpPr>
        <xdr:spPr>
          <a:xfrm>
            <a:off x="1536065" y="511520"/>
            <a:ext cx="2686207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900" b="0"/>
              <a:t>SANTO</a:t>
            </a:r>
            <a:r>
              <a:rPr lang="en-US" sz="900" b="0" baseline="0"/>
              <a:t> DOMINGO </a:t>
            </a:r>
            <a:endParaRPr lang="en-US" sz="900" b="0"/>
          </a:p>
        </xdr:txBody>
      </xdr:sp>
      <xdr:sp macro="" textlink="#REF!">
        <xdr:nvSpPr>
          <xdr:cNvPr id="9" name="MUNICIPIO">
            <a:extLst>
              <a:ext uri="{FF2B5EF4-FFF2-40B4-BE49-F238E27FC236}">
                <a16:creationId xmlns:a16="http://schemas.microsoft.com/office/drawing/2014/main" id="{7A18DFF7-DA9B-3495-AF6C-047E18160F6A}"/>
              </a:ext>
            </a:extLst>
          </xdr:cNvPr>
          <xdr:cNvSpPr txBox="1"/>
        </xdr:nvSpPr>
        <xdr:spPr>
          <a:xfrm>
            <a:off x="1517456" y="647261"/>
            <a:ext cx="2686207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900" b="0"/>
              <a:t>PEDRO</a:t>
            </a:r>
            <a:r>
              <a:rPr lang="en-US" sz="900" b="0" baseline="0"/>
              <a:t> BRAND</a:t>
            </a:r>
            <a:endParaRPr lang="en-US" sz="900" b="0"/>
          </a:p>
        </xdr:txBody>
      </xdr:sp>
      <xdr:sp macro="" textlink="#REF!">
        <xdr:nvSpPr>
          <xdr:cNvPr id="10" name="DISTRITO MUNICIPAL">
            <a:extLst>
              <a:ext uri="{FF2B5EF4-FFF2-40B4-BE49-F238E27FC236}">
                <a16:creationId xmlns:a16="http://schemas.microsoft.com/office/drawing/2014/main" id="{02AE068E-4F7A-071D-9888-0D35C910A4C5}"/>
              </a:ext>
            </a:extLst>
          </xdr:cNvPr>
          <xdr:cNvSpPr txBox="1"/>
        </xdr:nvSpPr>
        <xdr:spPr>
          <a:xfrm>
            <a:off x="1517456" y="797996"/>
            <a:ext cx="2686207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F7A68FFC-5C35-4B3E-B8FE-7C13E50F3030}" type="TxLink">
              <a:rPr lang="en-US" sz="9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-</a:t>
            </a:fld>
            <a:r>
              <a:rPr lang="en-US" sz="9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JUNTA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DEL DISTRITO MUNICIPAL LA GUAYIGA </a:t>
            </a:r>
            <a:endParaRPr lang="en-US" sz="900" b="0"/>
          </a:p>
        </xdr:txBody>
      </xdr:sp>
      <xdr:sp macro="" textlink="#REF!">
        <xdr:nvSpPr>
          <xdr:cNvPr id="11" name="UBICACION">
            <a:extLst>
              <a:ext uri="{FF2B5EF4-FFF2-40B4-BE49-F238E27FC236}">
                <a16:creationId xmlns:a16="http://schemas.microsoft.com/office/drawing/2014/main" id="{652FE58D-BDBE-E843-8AEC-1A3521F4B8F3}"/>
              </a:ext>
            </a:extLst>
          </xdr:cNvPr>
          <xdr:cNvSpPr txBox="1"/>
        </xdr:nvSpPr>
        <xdr:spPr>
          <a:xfrm>
            <a:off x="1517463" y="944987"/>
            <a:ext cx="2686207" cy="23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900" b="0">
                <a:solidFill>
                  <a:sysClr val="windowText" lastClr="000000"/>
                </a:solidFill>
              </a:rPr>
              <a:t>KM 22 AUTOPISTA DUARTE </a:t>
            </a:r>
          </a:p>
        </xdr:txBody>
      </xdr:sp>
      <xdr:sp macro="" textlink="#REF!">
        <xdr:nvSpPr>
          <xdr:cNvPr id="12" name="TIPO DE OBRA">
            <a:extLst>
              <a:ext uri="{FF2B5EF4-FFF2-40B4-BE49-F238E27FC236}">
                <a16:creationId xmlns:a16="http://schemas.microsoft.com/office/drawing/2014/main" id="{0A6A6760-9ECC-F17E-2CC9-65B58D4CA57D}"/>
              </a:ext>
            </a:extLst>
          </xdr:cNvPr>
          <xdr:cNvSpPr txBox="1"/>
        </xdr:nvSpPr>
        <xdr:spPr>
          <a:xfrm>
            <a:off x="1517455" y="1084815"/>
            <a:ext cx="2984675" cy="4133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883D2699-84B0-4057-87CA-711BB0E7502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l"/>
              <a:t>CONSTRUCCIÓN DE CEMENTERIO MUNICIPAL (TIPO A)</a:t>
            </a:fld>
            <a:endParaRPr lang="en-US" sz="900" b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DATOS 1">
            <a:extLst>
              <a:ext uri="{FF2B5EF4-FFF2-40B4-BE49-F238E27FC236}">
                <a16:creationId xmlns:a16="http://schemas.microsoft.com/office/drawing/2014/main" id="{2D4C841E-E742-2A58-6C53-0382511CFE04}"/>
              </a:ext>
            </a:extLst>
          </xdr:cNvPr>
          <xdr:cNvSpPr txBox="1"/>
        </xdr:nvSpPr>
        <xdr:spPr>
          <a:xfrm>
            <a:off x="571500" y="496957"/>
            <a:ext cx="1074471" cy="881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/>
              <a:t>PROVINCIA:</a:t>
            </a:r>
          </a:p>
          <a:p>
            <a:pPr algn="r"/>
            <a:r>
              <a:rPr lang="en-US" sz="900" b="1"/>
              <a:t>MUNICIPIO:</a:t>
            </a:r>
          </a:p>
          <a:p>
            <a:pPr algn="r"/>
            <a:r>
              <a:rPr lang="en-US" sz="900" b="1"/>
              <a:t>DISTRITO MUNICIPAL:</a:t>
            </a:r>
          </a:p>
          <a:p>
            <a:pPr algn="r"/>
            <a:r>
              <a:rPr lang="en-US" sz="900" b="1"/>
              <a:t>UBICACIÓN:</a:t>
            </a:r>
          </a:p>
          <a:p>
            <a:pPr algn="r"/>
            <a:r>
              <a:rPr lang="en-US" sz="900" b="1"/>
              <a:t>TIPO DE OBRA: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vin%20De%20La%20Rosa\Desktop\CEMENTERIO%20LA%20GUAYIGA\000000%20-%20000%20-%20CONSTRUCCION%20DE%20CEMENTERIO%20TIPO%20A.xlsm" TargetMode="External"/><Relationship Id="rId1" Type="http://schemas.openxmlformats.org/officeDocument/2006/relationships/externalLinkPath" Target="000000%20-%20000%20-%20CONSTRUCCION%20DE%20CEMENTERIO%20TIPO%20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PRESUPUESTO"/>
      <sheetName val="CUBICACION"/>
      <sheetName val="DESMONTE"/>
      <sheetName val="VOLUMENES "/>
    </sheetNames>
    <sheetDataSet>
      <sheetData sheetId="0">
        <row r="415">
          <cell r="H415" t="str">
            <v>ING. ANA I. RAMIREZ R.</v>
          </cell>
        </row>
        <row r="416">
          <cell r="H416" t="str">
            <v>ING. ASAMIN FERRERAS DECENA</v>
          </cell>
        </row>
        <row r="417">
          <cell r="H417" t="str">
            <v>ING. CAMILA MOYA LUGO</v>
          </cell>
        </row>
        <row r="418">
          <cell r="H418" t="str">
            <v>ING. EDWARD E. ACOSTA SANTOS</v>
          </cell>
        </row>
        <row r="419">
          <cell r="H419" t="str">
            <v>ELISABEHT I. AGUILERA GOMEZ</v>
          </cell>
        </row>
        <row r="420">
          <cell r="H420" t="str">
            <v>ELIZABETH GARCIA VALERA</v>
          </cell>
        </row>
        <row r="421">
          <cell r="H421" t="str">
            <v>ARQ. EVELIN C. DIAZ ENCARNACION</v>
          </cell>
        </row>
        <row r="422">
          <cell r="H422" t="str">
            <v>ING. FELIX J. TAVAREZ DISLA</v>
          </cell>
        </row>
        <row r="423">
          <cell r="H423" t="str">
            <v>FRANCISCO MARTINEZ CONTRERAS</v>
          </cell>
        </row>
        <row r="424">
          <cell r="H424" t="str">
            <v>ING. JUAN DANILO MERCADO</v>
          </cell>
        </row>
        <row r="425">
          <cell r="H425" t="str">
            <v>ARQ. KEILIN A. MORA MEDINA</v>
          </cell>
        </row>
        <row r="426">
          <cell r="H426" t="str">
            <v>ING. RICHARD E. CABRERA CLARA</v>
          </cell>
        </row>
        <row r="427">
          <cell r="H427" t="str">
            <v>ING. STAYLIN MENDOZA HEREDIA</v>
          </cell>
        </row>
        <row r="428">
          <cell r="H428" t="str">
            <v>STEPHANIE CONTRERAS MARTINEZ</v>
          </cell>
        </row>
        <row r="429">
          <cell r="H429" t="str">
            <v>ARQ. YARISSA M. PEREZ TORIBIO</v>
          </cell>
        </row>
        <row r="430">
          <cell r="H430" t="str">
            <v>ARQ. ZUNILDA DEL ROSARIO GUERRERO</v>
          </cell>
        </row>
      </sheetData>
      <sheetData sheetId="1">
        <row r="9">
          <cell r="L9" t="str">
            <v>010101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DC2A-967E-4216-87C9-FF24C896AEB4}">
  <sheetPr codeName="Sheet2">
    <tabColor theme="3"/>
  </sheetPr>
  <dimension ref="A1:G158"/>
  <sheetViews>
    <sheetView tabSelected="1" view="pageBreakPreview" topLeftCell="A129" zoomScaleNormal="100" zoomScaleSheetLayoutView="100" workbookViewId="0">
      <selection activeCell="D125" sqref="D125"/>
    </sheetView>
  </sheetViews>
  <sheetFormatPr baseColWidth="10" defaultColWidth="9.109375" defaultRowHeight="13.8" x14ac:dyDescent="0.3"/>
  <cols>
    <col min="1" max="1" width="5.44140625" style="12" customWidth="1"/>
    <col min="2" max="2" width="45.88671875" style="13" customWidth="1"/>
    <col min="3" max="3" width="7.44140625" style="14" bestFit="1" customWidth="1"/>
    <col min="4" max="4" width="5" style="15" bestFit="1" customWidth="1"/>
    <col min="5" max="5" width="11" style="88" bestFit="1" customWidth="1"/>
    <col min="6" max="6" width="11.109375" style="88" bestFit="1" customWidth="1"/>
    <col min="7" max="7" width="12" style="88" bestFit="1" customWidth="1"/>
    <col min="8" max="16384" width="9.109375" style="1"/>
  </cols>
  <sheetData>
    <row r="1" spans="1:7" ht="15.6" x14ac:dyDescent="0.3">
      <c r="A1" s="89" t="s">
        <v>0</v>
      </c>
      <c r="B1" s="89"/>
      <c r="C1" s="89"/>
      <c r="D1" s="89"/>
      <c r="E1" s="89"/>
      <c r="F1" s="89"/>
      <c r="G1" s="89"/>
    </row>
    <row r="2" spans="1:7" s="3" customFormat="1" x14ac:dyDescent="0.3">
      <c r="A2" s="90" t="s">
        <v>1</v>
      </c>
      <c r="B2" s="90"/>
      <c r="C2" s="90"/>
      <c r="D2" s="90"/>
      <c r="E2" s="90"/>
      <c r="F2" s="90"/>
      <c r="G2" s="90"/>
    </row>
    <row r="3" spans="1:7" s="9" customFormat="1" ht="12" x14ac:dyDescent="0.3">
      <c r="A3" s="4"/>
      <c r="B3" s="5"/>
      <c r="C3" s="6"/>
      <c r="D3" s="7"/>
      <c r="E3" s="8"/>
      <c r="F3" s="8"/>
      <c r="G3" s="8"/>
    </row>
    <row r="4" spans="1:7" s="3" customFormat="1" x14ac:dyDescent="0.3">
      <c r="A4" s="10"/>
      <c r="B4" s="11"/>
      <c r="C4" s="10"/>
      <c r="D4" s="10"/>
      <c r="E4" s="10"/>
      <c r="F4" s="10"/>
      <c r="G4" s="10"/>
    </row>
    <row r="5" spans="1:7" s="3" customFormat="1" x14ac:dyDescent="0.3">
      <c r="A5" s="10"/>
      <c r="B5" s="11"/>
      <c r="C5" s="10"/>
      <c r="D5" s="10"/>
      <c r="E5" s="10"/>
      <c r="F5" s="10"/>
      <c r="G5" s="10"/>
    </row>
    <row r="6" spans="1:7" x14ac:dyDescent="0.3">
      <c r="E6" s="16"/>
      <c r="F6" s="16"/>
      <c r="G6" s="10"/>
    </row>
    <row r="7" spans="1:7" x14ac:dyDescent="0.3">
      <c r="A7" s="10"/>
      <c r="E7" s="16"/>
      <c r="F7" s="16"/>
      <c r="G7" s="10"/>
    </row>
    <row r="8" spans="1:7" x14ac:dyDescent="0.3">
      <c r="A8" s="17"/>
      <c r="B8" s="18"/>
      <c r="C8" s="19"/>
      <c r="D8" s="20"/>
      <c r="E8" s="21"/>
      <c r="F8" s="21"/>
      <c r="G8" s="21"/>
    </row>
    <row r="9" spans="1:7" s="2" customFormat="1" x14ac:dyDescent="0.3">
      <c r="A9" s="22" t="s">
        <v>2</v>
      </c>
      <c r="B9" s="23" t="s">
        <v>3</v>
      </c>
      <c r="C9" s="24" t="s">
        <v>4</v>
      </c>
      <c r="D9" s="25" t="s">
        <v>5</v>
      </c>
      <c r="E9" s="26" t="s">
        <v>6</v>
      </c>
      <c r="F9" s="26" t="s">
        <v>7</v>
      </c>
      <c r="G9" s="27" t="s">
        <v>8</v>
      </c>
    </row>
    <row r="10" spans="1:7" x14ac:dyDescent="0.3">
      <c r="A10" s="28">
        <v>1</v>
      </c>
      <c r="B10" s="29" t="s">
        <v>9</v>
      </c>
      <c r="C10" s="30"/>
      <c r="D10" s="31"/>
      <c r="E10" s="32"/>
      <c r="F10" s="33"/>
      <c r="G10" s="34"/>
    </row>
    <row r="11" spans="1:7" x14ac:dyDescent="0.3">
      <c r="A11" s="35">
        <f>IF(C11&gt;0,A10+0.01,IF(AND(C11=0,G11=0),TRUNC(A9)+1,))</f>
        <v>1.01</v>
      </c>
      <c r="B11" s="36" t="s">
        <v>10</v>
      </c>
      <c r="C11" s="37">
        <v>1</v>
      </c>
      <c r="D11" s="38" t="s">
        <v>11</v>
      </c>
      <c r="E11" s="39"/>
      <c r="F11" s="40" t="str">
        <f>IF(OR((C11*E11)&gt;0,(C11*E11)&lt;0),ROUND(C11*E11,2),"")</f>
        <v/>
      </c>
      <c r="G11" s="41"/>
    </row>
    <row r="12" spans="1:7" x14ac:dyDescent="0.3">
      <c r="A12" s="35">
        <f t="shared" ref="A12:A75" si="0">IF(C12&gt;0,A11+0.01,IF(AND(C12=0,G12=0),TRUNC(A10)+1,))</f>
        <v>1.02</v>
      </c>
      <c r="B12" s="36" t="s">
        <v>12</v>
      </c>
      <c r="C12" s="37">
        <v>13296.26</v>
      </c>
      <c r="D12" s="38" t="s">
        <v>13</v>
      </c>
      <c r="E12" s="39"/>
      <c r="F12" s="40" t="str">
        <f t="shared" ref="F12:F75" si="1">IF(OR((C12*E12)&gt;0,(C12*E12)&lt;0),ROUND(C12*E12,2),"")</f>
        <v/>
      </c>
      <c r="G12" s="41">
        <f>IF(C12=0,SUM(F$10:F11)-SUM(G$10:G11),0)</f>
        <v>0</v>
      </c>
    </row>
    <row r="13" spans="1:7" x14ac:dyDescent="0.3">
      <c r="A13" s="35">
        <f t="shared" si="0"/>
        <v>1.03</v>
      </c>
      <c r="B13" s="36" t="s">
        <v>14</v>
      </c>
      <c r="C13" s="37">
        <v>609</v>
      </c>
      <c r="D13" s="38" t="s">
        <v>15</v>
      </c>
      <c r="E13" s="39"/>
      <c r="F13" s="40" t="str">
        <f t="shared" si="1"/>
        <v/>
      </c>
      <c r="G13" s="41">
        <f>IF(C13=0,SUM(F$10:F12)-SUM(G$10:G12),0)</f>
        <v>0</v>
      </c>
    </row>
    <row r="14" spans="1:7" x14ac:dyDescent="0.3">
      <c r="A14" s="35">
        <f t="shared" si="0"/>
        <v>1.04</v>
      </c>
      <c r="B14" s="36" t="s">
        <v>16</v>
      </c>
      <c r="C14" s="37">
        <v>5</v>
      </c>
      <c r="D14" s="38" t="s">
        <v>17</v>
      </c>
      <c r="E14" s="39"/>
      <c r="F14" s="40" t="str">
        <f t="shared" si="1"/>
        <v/>
      </c>
      <c r="G14" s="41">
        <f>IF(C14=0,SUM(F$10:F13)-SUM(G$10:G13),0)</f>
        <v>0</v>
      </c>
    </row>
    <row r="15" spans="1:7" x14ac:dyDescent="0.3">
      <c r="A15" s="35">
        <f t="shared" si="0"/>
        <v>1.05</v>
      </c>
      <c r="B15" s="36" t="s">
        <v>18</v>
      </c>
      <c r="C15" s="37">
        <v>1</v>
      </c>
      <c r="D15" s="38" t="s">
        <v>11</v>
      </c>
      <c r="E15" s="39"/>
      <c r="F15" s="40" t="str">
        <f t="shared" si="1"/>
        <v/>
      </c>
      <c r="G15" s="41">
        <f>IF(C15=0,SUM(F$10:F14)-SUM(G$10:G14),0)</f>
        <v>0</v>
      </c>
    </row>
    <row r="16" spans="1:7" x14ac:dyDescent="0.3">
      <c r="A16" s="35">
        <f t="shared" si="0"/>
        <v>2</v>
      </c>
      <c r="B16" s="36"/>
      <c r="C16" s="37"/>
      <c r="D16" s="38"/>
      <c r="E16" s="39"/>
      <c r="F16" s="40" t="str">
        <f t="shared" si="1"/>
        <v/>
      </c>
      <c r="G16" s="41">
        <f>IF(C16=0,SUM(F$10:F15)-SUM(G$10:G15),0)</f>
        <v>0</v>
      </c>
    </row>
    <row r="17" spans="1:7" x14ac:dyDescent="0.3">
      <c r="A17" s="35">
        <f t="shared" si="0"/>
        <v>2</v>
      </c>
      <c r="B17" s="36" t="s">
        <v>19</v>
      </c>
      <c r="C17" s="37"/>
      <c r="D17" s="38"/>
      <c r="E17" s="39"/>
      <c r="F17" s="40" t="str">
        <f t="shared" si="1"/>
        <v/>
      </c>
      <c r="G17" s="41">
        <f>IF(C17=0,SUM(F$10:F16)-SUM(G$10:G16),0)</f>
        <v>0</v>
      </c>
    </row>
    <row r="18" spans="1:7" x14ac:dyDescent="0.3">
      <c r="A18" s="35">
        <f>IF(C18&gt;0,A17+0.01,IF(AND(C18=0,G18=0),TRUNC(A16)+1,))</f>
        <v>2.0099999999999998</v>
      </c>
      <c r="B18" s="36" t="s">
        <v>117</v>
      </c>
      <c r="C18" s="37">
        <v>4572.915</v>
      </c>
      <c r="D18" s="38" t="s">
        <v>20</v>
      </c>
      <c r="E18" s="39"/>
      <c r="F18" s="40" t="str">
        <f t="shared" si="1"/>
        <v/>
      </c>
      <c r="G18" s="41"/>
    </row>
    <row r="19" spans="1:7" x14ac:dyDescent="0.3">
      <c r="A19" s="35">
        <f t="shared" ref="A19:A21" si="2">IF(C19&gt;0,A18+0.01,IF(AND(C19=0,G19=0),TRUNC(A17)+1,))</f>
        <v>2.0199999999999996</v>
      </c>
      <c r="B19" s="36" t="s">
        <v>21</v>
      </c>
      <c r="C19" s="37">
        <v>78.260000000000005</v>
      </c>
      <c r="D19" s="38" t="s">
        <v>20</v>
      </c>
      <c r="E19" s="39"/>
      <c r="F19" s="40" t="str">
        <f t="shared" si="1"/>
        <v/>
      </c>
      <c r="G19" s="41">
        <f>IF(C19=0,SUM(F$10:F17)-SUM(G$10:G17),0)</f>
        <v>0</v>
      </c>
    </row>
    <row r="20" spans="1:7" x14ac:dyDescent="0.3">
      <c r="A20" s="35">
        <f t="shared" si="2"/>
        <v>2.0299999999999994</v>
      </c>
      <c r="B20" s="36" t="s">
        <v>22</v>
      </c>
      <c r="C20" s="37">
        <f>+C18*1.2</f>
        <v>5487.4979999999996</v>
      </c>
      <c r="D20" s="38" t="s">
        <v>20</v>
      </c>
      <c r="E20" s="39"/>
      <c r="F20" s="40" t="str">
        <f t="shared" si="1"/>
        <v/>
      </c>
      <c r="G20" s="41">
        <f>IF(C20=0,SUM(F$10:F19)-SUM(G$10:G19),0)</f>
        <v>0</v>
      </c>
    </row>
    <row r="21" spans="1:7" x14ac:dyDescent="0.3">
      <c r="A21" s="35">
        <f t="shared" si="2"/>
        <v>2.0399999999999991</v>
      </c>
      <c r="B21" s="36" t="s">
        <v>23</v>
      </c>
      <c r="C21" s="37">
        <v>947.83</v>
      </c>
      <c r="D21" s="38" t="s">
        <v>20</v>
      </c>
      <c r="E21" s="39"/>
      <c r="F21" s="40" t="str">
        <f t="shared" si="1"/>
        <v/>
      </c>
      <c r="G21" s="41">
        <f>IF(C21=0,SUM(F$10:F20)-SUM(G$10:G20),0)</f>
        <v>0</v>
      </c>
    </row>
    <row r="22" spans="1:7" x14ac:dyDescent="0.3">
      <c r="A22" s="35">
        <f t="shared" si="0"/>
        <v>3</v>
      </c>
      <c r="B22" s="36"/>
      <c r="C22" s="37"/>
      <c r="D22" s="38"/>
      <c r="E22" s="39"/>
      <c r="F22" s="40" t="str">
        <f t="shared" si="1"/>
        <v/>
      </c>
      <c r="G22" s="41">
        <f>IF(C22=0,SUM(F$10:F21)-SUM(G$10:G21),0)</f>
        <v>0</v>
      </c>
    </row>
    <row r="23" spans="1:7" x14ac:dyDescent="0.3">
      <c r="A23" s="35">
        <f t="shared" si="0"/>
        <v>3</v>
      </c>
      <c r="B23" s="36" t="s">
        <v>24</v>
      </c>
      <c r="C23" s="37"/>
      <c r="D23" s="38"/>
      <c r="E23" s="39"/>
      <c r="F23" s="40" t="str">
        <f t="shared" si="1"/>
        <v/>
      </c>
      <c r="G23" s="41">
        <f>IF(C23=0,SUM(F$10:F22)-SUM(G$10:G22),0)</f>
        <v>0</v>
      </c>
    </row>
    <row r="24" spans="1:7" x14ac:dyDescent="0.3">
      <c r="A24" s="35">
        <f t="shared" si="0"/>
        <v>3.01</v>
      </c>
      <c r="B24" s="36" t="s">
        <v>25</v>
      </c>
      <c r="C24" s="37">
        <f>+(113*2)+(37*3)+(44*3)+150</f>
        <v>619</v>
      </c>
      <c r="D24" s="38" t="s">
        <v>15</v>
      </c>
      <c r="E24" s="39"/>
      <c r="F24" s="40" t="str">
        <f t="shared" si="1"/>
        <v/>
      </c>
      <c r="G24" s="41">
        <f>IF(C24=0,SUM(F$10:F23)-SUM(G$10:G23),0)</f>
        <v>0</v>
      </c>
    </row>
    <row r="25" spans="1:7" x14ac:dyDescent="0.3">
      <c r="A25" s="35">
        <f t="shared" si="0"/>
        <v>3.0199999999999996</v>
      </c>
      <c r="B25" s="36" t="s">
        <v>26</v>
      </c>
      <c r="C25" s="37">
        <f>780+(41*10)+609</f>
        <v>1799</v>
      </c>
      <c r="D25" s="38" t="s">
        <v>13</v>
      </c>
      <c r="E25" s="39"/>
      <c r="F25" s="40" t="str">
        <f t="shared" si="1"/>
        <v/>
      </c>
      <c r="G25" s="41">
        <f>IF(C25=0,SUM(F$10:F24)-SUM(G$10:G24),0)</f>
        <v>0</v>
      </c>
    </row>
    <row r="26" spans="1:7" x14ac:dyDescent="0.3">
      <c r="A26" s="35">
        <f t="shared" si="0"/>
        <v>4</v>
      </c>
      <c r="B26" s="36"/>
      <c r="C26" s="37"/>
      <c r="D26" s="38"/>
      <c r="E26" s="39"/>
      <c r="F26" s="40" t="str">
        <f t="shared" si="1"/>
        <v/>
      </c>
      <c r="G26" s="41">
        <f>IF(C26=0,SUM(F$10:F25)-SUM(G$10:G25),0)</f>
        <v>0</v>
      </c>
    </row>
    <row r="27" spans="1:7" x14ac:dyDescent="0.3">
      <c r="A27" s="35">
        <f t="shared" si="0"/>
        <v>4</v>
      </c>
      <c r="B27" s="36" t="s">
        <v>27</v>
      </c>
      <c r="C27" s="37"/>
      <c r="D27" s="38"/>
      <c r="E27" s="39"/>
      <c r="F27" s="40" t="str">
        <f t="shared" si="1"/>
        <v/>
      </c>
      <c r="G27" s="41">
        <f>IF(C27=0,SUM(F$10:F26)-SUM(G$10:G26),0)</f>
        <v>0</v>
      </c>
    </row>
    <row r="28" spans="1:7" x14ac:dyDescent="0.3">
      <c r="A28" s="35">
        <f t="shared" si="0"/>
        <v>4.01</v>
      </c>
      <c r="B28" s="36" t="s">
        <v>28</v>
      </c>
      <c r="C28" s="37">
        <v>815</v>
      </c>
      <c r="D28" s="38" t="s">
        <v>15</v>
      </c>
      <c r="E28" s="39"/>
      <c r="F28" s="40" t="str">
        <f t="shared" si="1"/>
        <v/>
      </c>
      <c r="G28" s="41">
        <f>IF(C28=0,SUM(F$10:F27)-SUM(G$10:G27),0)</f>
        <v>0</v>
      </c>
    </row>
    <row r="29" spans="1:7" x14ac:dyDescent="0.3">
      <c r="A29" s="35">
        <f t="shared" si="0"/>
        <v>5</v>
      </c>
      <c r="B29" s="36"/>
      <c r="C29" s="37"/>
      <c r="D29" s="38"/>
      <c r="E29" s="39"/>
      <c r="F29" s="40" t="str">
        <f t="shared" si="1"/>
        <v/>
      </c>
      <c r="G29" s="41">
        <f>IF(C29=0,SUM(F$10:F28)-SUM(G$10:G28),0)</f>
        <v>0</v>
      </c>
    </row>
    <row r="30" spans="1:7" x14ac:dyDescent="0.3">
      <c r="A30" s="35">
        <f t="shared" si="0"/>
        <v>5</v>
      </c>
      <c r="B30" s="36" t="s">
        <v>29</v>
      </c>
      <c r="C30" s="37"/>
      <c r="D30" s="38"/>
      <c r="E30" s="39"/>
      <c r="F30" s="40" t="str">
        <f t="shared" si="1"/>
        <v/>
      </c>
      <c r="G30" s="41">
        <f>IF(C30=0,SUM(F$10:F29)-SUM(G$10:G29),0)</f>
        <v>0</v>
      </c>
    </row>
    <row r="31" spans="1:7" x14ac:dyDescent="0.3">
      <c r="A31" s="35">
        <f t="shared" si="0"/>
        <v>5.01</v>
      </c>
      <c r="B31" s="36" t="s">
        <v>30</v>
      </c>
      <c r="C31" s="37">
        <f>369*0.45*0.65</f>
        <v>107.9325</v>
      </c>
      <c r="D31" s="38" t="s">
        <v>20</v>
      </c>
      <c r="E31" s="39"/>
      <c r="F31" s="40" t="str">
        <f t="shared" si="1"/>
        <v/>
      </c>
      <c r="G31" s="41">
        <f>IF(C31=0,SUM(F$10:F30)-SUM(G$10:G30),0)</f>
        <v>0</v>
      </c>
    </row>
    <row r="32" spans="1:7" x14ac:dyDescent="0.3">
      <c r="A32" s="35">
        <f t="shared" si="0"/>
        <v>5.0199999999999996</v>
      </c>
      <c r="B32" s="36" t="s">
        <v>31</v>
      </c>
      <c r="C32" s="37">
        <f>+C31*1.2</f>
        <v>129.51900000000001</v>
      </c>
      <c r="D32" s="38" t="s">
        <v>20</v>
      </c>
      <c r="E32" s="39"/>
      <c r="F32" s="40" t="str">
        <f t="shared" si="1"/>
        <v/>
      </c>
      <c r="G32" s="41">
        <f>IF(C32=0,SUM(F$10:F31)-SUM(G$10:G31),0)</f>
        <v>0</v>
      </c>
    </row>
    <row r="33" spans="1:7" x14ac:dyDescent="0.3">
      <c r="A33" s="35">
        <f>IF(C33&gt;0,A32+0.01,IF(AND(C33=0,G33=0),TRUNC(#REF!)+1,))</f>
        <v>5.0299999999999994</v>
      </c>
      <c r="B33" s="36" t="s">
        <v>32</v>
      </c>
      <c r="C33" s="37">
        <v>35.26</v>
      </c>
      <c r="D33" s="38" t="s">
        <v>20</v>
      </c>
      <c r="E33" s="39"/>
      <c r="F33" s="40" t="str">
        <f t="shared" si="1"/>
        <v/>
      </c>
      <c r="G33" s="41">
        <f>IF(C33=0,SUM(F$10:F32)-SUM(G$10:G32),0)</f>
        <v>0</v>
      </c>
    </row>
    <row r="34" spans="1:7" x14ac:dyDescent="0.3">
      <c r="A34" s="35">
        <f t="shared" si="0"/>
        <v>6</v>
      </c>
      <c r="B34" s="36"/>
      <c r="C34" s="37"/>
      <c r="D34" s="38"/>
      <c r="E34" s="39"/>
      <c r="F34" s="40" t="str">
        <f t="shared" si="1"/>
        <v/>
      </c>
      <c r="G34" s="41">
        <f>IF(C34=0,SUM(F$10:F33)-SUM(G$10:G33),0)</f>
        <v>0</v>
      </c>
    </row>
    <row r="35" spans="1:7" x14ac:dyDescent="0.3">
      <c r="A35" s="35">
        <f t="shared" si="0"/>
        <v>6</v>
      </c>
      <c r="B35" s="36" t="s">
        <v>33</v>
      </c>
      <c r="C35" s="37"/>
      <c r="D35" s="38"/>
      <c r="E35" s="39"/>
      <c r="F35" s="40" t="str">
        <f t="shared" si="1"/>
        <v/>
      </c>
      <c r="G35" s="41">
        <f>IF(C35=0,SUM(F$10:F34)-SUM(G$10:G34),0)</f>
        <v>0</v>
      </c>
    </row>
    <row r="36" spans="1:7" ht="24" x14ac:dyDescent="0.3">
      <c r="A36" s="35">
        <f t="shared" si="0"/>
        <v>6.01</v>
      </c>
      <c r="B36" s="36" t="s">
        <v>34</v>
      </c>
      <c r="C36" s="37">
        <f>369.89*0.2*0.45</f>
        <v>33.290099999999995</v>
      </c>
      <c r="D36" s="38" t="s">
        <v>20</v>
      </c>
      <c r="E36" s="39"/>
      <c r="F36" s="40" t="str">
        <f t="shared" si="1"/>
        <v/>
      </c>
      <c r="G36" s="41">
        <f>IF(C36=0,SUM(F$10:F35)-SUM(G$10:G35),0)</f>
        <v>0</v>
      </c>
    </row>
    <row r="37" spans="1:7" x14ac:dyDescent="0.3">
      <c r="A37" s="35" t="e">
        <f>IF(C37&gt;0,#REF!+0.01,IF(AND(C37=0,G37=0),TRUNC(#REF!)+1,))</f>
        <v>#REF!</v>
      </c>
      <c r="B37" s="36"/>
      <c r="C37" s="37"/>
      <c r="D37" s="38"/>
      <c r="E37" s="39"/>
      <c r="F37" s="40" t="str">
        <f t="shared" si="1"/>
        <v/>
      </c>
      <c r="G37" s="41">
        <f>IF(C37=0,SUM(F$10:F36)-SUM(G$10:G36),0)</f>
        <v>0</v>
      </c>
    </row>
    <row r="38" spans="1:7" x14ac:dyDescent="0.3">
      <c r="A38" s="35">
        <v>7</v>
      </c>
      <c r="B38" s="36" t="s">
        <v>35</v>
      </c>
      <c r="C38" s="37"/>
      <c r="D38" s="38"/>
      <c r="E38" s="39"/>
      <c r="F38" s="40" t="str">
        <f t="shared" si="1"/>
        <v/>
      </c>
      <c r="G38" s="41">
        <f>IF(C38=0,SUM(F$10:F37)-SUM(G$10:G37),0)</f>
        <v>0</v>
      </c>
    </row>
    <row r="39" spans="1:7" x14ac:dyDescent="0.3">
      <c r="A39" s="35">
        <v>7.01</v>
      </c>
      <c r="B39" s="36" t="s">
        <v>36</v>
      </c>
      <c r="C39" s="37">
        <f>369.89*0.8</f>
        <v>295.91199999999998</v>
      </c>
      <c r="D39" s="38" t="s">
        <v>13</v>
      </c>
      <c r="E39" s="39"/>
      <c r="F39" s="40" t="str">
        <f t="shared" si="1"/>
        <v/>
      </c>
      <c r="G39" s="41">
        <f>IF(C39=0,SUM(F$10:F38)-SUM(G$10:G38),0)</f>
        <v>0</v>
      </c>
    </row>
    <row r="40" spans="1:7" x14ac:dyDescent="0.3">
      <c r="A40" s="35" t="e">
        <f>IF(C40&gt;0,A39+0.01,IF(AND(C40=0,G40=0),TRUNC(#REF!)+1,))</f>
        <v>#REF!</v>
      </c>
      <c r="B40" s="36"/>
      <c r="C40" s="37"/>
      <c r="D40" s="38"/>
      <c r="E40" s="39"/>
      <c r="F40" s="40" t="str">
        <f t="shared" si="1"/>
        <v/>
      </c>
      <c r="G40" s="41">
        <f>IF(C40=0,SUM(F$10:F39)-SUM(G$10:G39),0)</f>
        <v>0</v>
      </c>
    </row>
    <row r="41" spans="1:7" x14ac:dyDescent="0.3">
      <c r="A41" s="35">
        <f t="shared" si="0"/>
        <v>8</v>
      </c>
      <c r="B41" s="36" t="s">
        <v>37</v>
      </c>
      <c r="C41" s="37"/>
      <c r="D41" s="38"/>
      <c r="E41" s="39"/>
      <c r="F41" s="40" t="str">
        <f t="shared" si="1"/>
        <v/>
      </c>
      <c r="G41" s="41">
        <f>IF(C41=0,SUM(F$10:F40)-SUM(G$10:G40),0)</f>
        <v>0</v>
      </c>
    </row>
    <row r="42" spans="1:7" x14ac:dyDescent="0.3">
      <c r="A42" s="35">
        <v>8.01</v>
      </c>
      <c r="B42" s="36" t="s">
        <v>38</v>
      </c>
      <c r="C42" s="37">
        <f>+C39*2</f>
        <v>591.82399999999996</v>
      </c>
      <c r="D42" s="38" t="s">
        <v>13</v>
      </c>
      <c r="E42" s="39"/>
      <c r="F42" s="40" t="str">
        <f t="shared" si="1"/>
        <v/>
      </c>
      <c r="G42" s="41">
        <f>IF(C42=0,SUM(F$10:F41)-SUM(G$10:G41),0)</f>
        <v>0</v>
      </c>
    </row>
    <row r="43" spans="1:7" x14ac:dyDescent="0.3">
      <c r="A43" s="35">
        <f>IF(C43&gt;0,A42+0.01,IF(AND(C43=0,G43=0),TRUNC(#REF!)+1,))</f>
        <v>8.02</v>
      </c>
      <c r="B43" s="36" t="s">
        <v>39</v>
      </c>
      <c r="C43" s="37">
        <f>369.89*2</f>
        <v>739.78</v>
      </c>
      <c r="D43" s="38" t="s">
        <v>15</v>
      </c>
      <c r="E43" s="39"/>
      <c r="F43" s="40" t="str">
        <f t="shared" si="1"/>
        <v/>
      </c>
      <c r="G43" s="41">
        <f>IF(C43=0,SUM(F$10:F42)-SUM(G$10:G42),0)</f>
        <v>0</v>
      </c>
    </row>
    <row r="44" spans="1:7" x14ac:dyDescent="0.3">
      <c r="A44" s="35">
        <f>IF(C44&gt;0,#REF!+0.01,IF(AND(C44=0,G44=0),TRUNC(A43)+1,))</f>
        <v>9</v>
      </c>
      <c r="B44" s="36"/>
      <c r="C44" s="37"/>
      <c r="D44" s="38"/>
      <c r="E44" s="39"/>
      <c r="F44" s="40" t="str">
        <f t="shared" si="1"/>
        <v/>
      </c>
      <c r="G44" s="41">
        <f>IF(C44=0,SUM(F$10:F43)-SUM(G$10:G43),0)</f>
        <v>0</v>
      </c>
    </row>
    <row r="45" spans="1:7" x14ac:dyDescent="0.3">
      <c r="A45" s="35">
        <v>9</v>
      </c>
      <c r="B45" s="36" t="s">
        <v>40</v>
      </c>
      <c r="C45" s="37"/>
      <c r="D45" s="38"/>
      <c r="E45" s="39"/>
      <c r="F45" s="40" t="str">
        <f t="shared" si="1"/>
        <v/>
      </c>
      <c r="G45" s="41">
        <f>IF(C45=0,SUM(F$10:F44)-SUM(G$10:G44),0)</f>
        <v>0</v>
      </c>
    </row>
    <row r="46" spans="1:7" x14ac:dyDescent="0.3">
      <c r="A46" s="35">
        <f t="shared" si="0"/>
        <v>9.01</v>
      </c>
      <c r="B46" s="36" t="s">
        <v>41</v>
      </c>
      <c r="C46" s="37">
        <f>+C42</f>
        <v>591.82399999999996</v>
      </c>
      <c r="D46" s="38" t="s">
        <v>13</v>
      </c>
      <c r="E46" s="39"/>
      <c r="F46" s="40" t="str">
        <f t="shared" si="1"/>
        <v/>
      </c>
      <c r="G46" s="41">
        <f>IF(C46=0,SUM(F$10:F45)-SUM(G$10:G45),0)</f>
        <v>0</v>
      </c>
    </row>
    <row r="47" spans="1:7" x14ac:dyDescent="0.3">
      <c r="A47" s="35">
        <f t="shared" si="0"/>
        <v>9.02</v>
      </c>
      <c r="B47" s="36" t="s">
        <v>42</v>
      </c>
      <c r="C47" s="37">
        <f>+C46</f>
        <v>591.82399999999996</v>
      </c>
      <c r="D47" s="38" t="s">
        <v>13</v>
      </c>
      <c r="E47" s="39"/>
      <c r="F47" s="40" t="str">
        <f t="shared" si="1"/>
        <v/>
      </c>
      <c r="G47" s="41">
        <f>IF(C47=0,SUM(F$10:F46)-SUM(G$10:G46),0)</f>
        <v>0</v>
      </c>
    </row>
    <row r="48" spans="1:7" x14ac:dyDescent="0.3">
      <c r="A48" s="35">
        <f t="shared" si="0"/>
        <v>10</v>
      </c>
      <c r="B48" s="36"/>
      <c r="C48" s="37"/>
      <c r="D48" s="38"/>
      <c r="E48" s="39"/>
      <c r="F48" s="40" t="str">
        <f t="shared" si="1"/>
        <v/>
      </c>
      <c r="G48" s="41">
        <f>IF(C48=0,SUM(F$10:F47)-SUM(G$10:G47),0)</f>
        <v>0</v>
      </c>
    </row>
    <row r="49" spans="1:7" x14ac:dyDescent="0.3">
      <c r="A49" s="35">
        <f t="shared" si="0"/>
        <v>10</v>
      </c>
      <c r="B49" s="36" t="s">
        <v>43</v>
      </c>
      <c r="C49" s="37"/>
      <c r="D49" s="38"/>
      <c r="E49" s="39"/>
      <c r="F49" s="40" t="str">
        <f t="shared" si="1"/>
        <v/>
      </c>
      <c r="G49" s="41">
        <f>IF(C49=0,SUM(F$10:F48)-SUM(G$10:G48),0)</f>
        <v>0</v>
      </c>
    </row>
    <row r="50" spans="1:7" x14ac:dyDescent="0.3">
      <c r="A50" s="35">
        <f t="shared" si="0"/>
        <v>10.01</v>
      </c>
      <c r="B50" s="36" t="s">
        <v>44</v>
      </c>
      <c r="C50" s="37">
        <v>237.25</v>
      </c>
      <c r="D50" s="38" t="s">
        <v>45</v>
      </c>
      <c r="E50" s="39"/>
      <c r="F50" s="40" t="str">
        <f t="shared" si="1"/>
        <v/>
      </c>
      <c r="G50" s="41">
        <f>IF(C50=0,SUM(F$10:F49)-SUM(G$10:G49),0)</f>
        <v>0</v>
      </c>
    </row>
    <row r="51" spans="1:7" x14ac:dyDescent="0.3">
      <c r="A51" s="35">
        <f t="shared" si="0"/>
        <v>10.02</v>
      </c>
      <c r="B51" s="36" t="s">
        <v>118</v>
      </c>
      <c r="C51" s="37">
        <v>369.89</v>
      </c>
      <c r="D51" s="38" t="s">
        <v>46</v>
      </c>
      <c r="E51" s="39"/>
      <c r="F51" s="40" t="str">
        <f t="shared" si="1"/>
        <v/>
      </c>
      <c r="G51" s="41"/>
    </row>
    <row r="52" spans="1:7" x14ac:dyDescent="0.3">
      <c r="A52" s="35">
        <f>IF(C52&gt;0,A50+0.01,IF(AND(C52=0,G52=0),TRUNC(A49)+1,))</f>
        <v>11</v>
      </c>
      <c r="B52" s="36"/>
      <c r="C52" s="37"/>
      <c r="D52" s="38"/>
      <c r="E52" s="39"/>
      <c r="F52" s="40" t="str">
        <f t="shared" si="1"/>
        <v/>
      </c>
      <c r="G52" s="41">
        <f>IF(C52=0,SUM(F$10:F51)-SUM(G$10:G50),0)</f>
        <v>0</v>
      </c>
    </row>
    <row r="53" spans="1:7" x14ac:dyDescent="0.3">
      <c r="A53" s="35"/>
      <c r="B53" s="36"/>
      <c r="C53" s="37"/>
      <c r="D53" s="38"/>
      <c r="E53" s="39"/>
      <c r="F53" s="40"/>
      <c r="G53" s="41"/>
    </row>
    <row r="54" spans="1:7" x14ac:dyDescent="0.3">
      <c r="A54" s="35">
        <f>IF(C54&gt;0,A52+0.01,IF(AND(C54=0,G54=0),TRUNC(A50)+1,))</f>
        <v>11</v>
      </c>
      <c r="B54" s="36" t="s">
        <v>47</v>
      </c>
      <c r="C54" s="37"/>
      <c r="D54" s="38"/>
      <c r="E54" s="39"/>
      <c r="F54" s="40" t="str">
        <f t="shared" si="1"/>
        <v/>
      </c>
      <c r="G54" s="41">
        <f>IF(C54=0,SUM(F$10:F52)-SUM(G$10:G52),0)</f>
        <v>0</v>
      </c>
    </row>
    <row r="55" spans="1:7" x14ac:dyDescent="0.3">
      <c r="A55" s="35">
        <f>IF(C55&gt;0,A54+0.01,IF(AND(C55=0,G55=0),TRUNC(A52)+1,))</f>
        <v>11.01</v>
      </c>
      <c r="B55" s="36" t="s">
        <v>48</v>
      </c>
      <c r="C55" s="37">
        <v>210</v>
      </c>
      <c r="D55" s="38" t="s">
        <v>13</v>
      </c>
      <c r="E55" s="39"/>
      <c r="F55" s="40" t="str">
        <f t="shared" si="1"/>
        <v/>
      </c>
      <c r="G55" s="41">
        <f>IF(C55=0,SUM(F$10:F54)-SUM(G$10:G54),0)</f>
        <v>0</v>
      </c>
    </row>
    <row r="56" spans="1:7" x14ac:dyDescent="0.3">
      <c r="A56" s="35">
        <f t="shared" si="0"/>
        <v>12</v>
      </c>
      <c r="B56" s="36"/>
      <c r="C56" s="37"/>
      <c r="D56" s="38"/>
      <c r="E56" s="39"/>
      <c r="F56" s="40" t="str">
        <f t="shared" si="1"/>
        <v/>
      </c>
      <c r="G56" s="41">
        <f>IF(C56=0,SUM(F$10:F55)-SUM(G$10:G55),0)</f>
        <v>0</v>
      </c>
    </row>
    <row r="57" spans="1:7" x14ac:dyDescent="0.3">
      <c r="A57" s="35">
        <f t="shared" si="0"/>
        <v>12</v>
      </c>
      <c r="B57" s="36" t="s">
        <v>49</v>
      </c>
      <c r="C57" s="37"/>
      <c r="D57" s="38"/>
      <c r="E57" s="39"/>
      <c r="F57" s="40" t="str">
        <f t="shared" si="1"/>
        <v/>
      </c>
      <c r="G57" s="41">
        <f>IF(C57=0,SUM(F$10:F56)-SUM(G$10:G56),0)</f>
        <v>0</v>
      </c>
    </row>
    <row r="58" spans="1:7" ht="24" x14ac:dyDescent="0.3">
      <c r="A58" s="35">
        <f t="shared" si="0"/>
        <v>12.01</v>
      </c>
      <c r="B58" s="36" t="s">
        <v>50</v>
      </c>
      <c r="C58" s="37">
        <v>31.5</v>
      </c>
      <c r="D58" s="38" t="s">
        <v>20</v>
      </c>
      <c r="E58" s="39"/>
      <c r="F58" s="40" t="str">
        <f t="shared" si="1"/>
        <v/>
      </c>
      <c r="G58" s="41">
        <f>IF(C58=0,SUM(F$10:F57)-SUM(G$10:G57),0)</f>
        <v>0</v>
      </c>
    </row>
    <row r="59" spans="1:7" ht="24" x14ac:dyDescent="0.3">
      <c r="A59" s="35">
        <f t="shared" si="0"/>
        <v>12.02</v>
      </c>
      <c r="B59" s="36" t="s">
        <v>51</v>
      </c>
      <c r="C59" s="37">
        <v>63</v>
      </c>
      <c r="D59" s="38" t="s">
        <v>20</v>
      </c>
      <c r="E59" s="39"/>
      <c r="F59" s="40" t="str">
        <f t="shared" si="1"/>
        <v/>
      </c>
      <c r="G59" s="41">
        <f>IF(C59=0,SUM(F$10:F58)-SUM(G$10:G58),0)</f>
        <v>0</v>
      </c>
    </row>
    <row r="60" spans="1:7" x14ac:dyDescent="0.3">
      <c r="A60" s="35">
        <f t="shared" si="0"/>
        <v>13</v>
      </c>
      <c r="B60" s="36"/>
      <c r="C60" s="37"/>
      <c r="D60" s="38"/>
      <c r="E60" s="39"/>
      <c r="F60" s="40" t="str">
        <f t="shared" si="1"/>
        <v/>
      </c>
      <c r="G60" s="41">
        <f>IF(C60=0,SUM(F$10:F59)-SUM(G$10:G59),0)</f>
        <v>0</v>
      </c>
    </row>
    <row r="61" spans="1:7" x14ac:dyDescent="0.3">
      <c r="A61" s="35">
        <f t="shared" si="0"/>
        <v>13</v>
      </c>
      <c r="B61" s="36" t="s">
        <v>52</v>
      </c>
      <c r="C61" s="37"/>
      <c r="D61" s="38"/>
      <c r="E61" s="39"/>
      <c r="F61" s="40" t="str">
        <f t="shared" si="1"/>
        <v/>
      </c>
      <c r="G61" s="41">
        <f>IF(C61=0,SUM(F$10:F60)-SUM(G$10:G60),0)</f>
        <v>0</v>
      </c>
    </row>
    <row r="62" spans="1:7" x14ac:dyDescent="0.3">
      <c r="A62" s="35">
        <f t="shared" si="0"/>
        <v>13.01</v>
      </c>
      <c r="B62" s="36" t="s">
        <v>26</v>
      </c>
      <c r="C62" s="37">
        <v>84.960000000000008</v>
      </c>
      <c r="D62" s="38" t="s">
        <v>13</v>
      </c>
      <c r="E62" s="39"/>
      <c r="F62" s="40" t="str">
        <f t="shared" si="1"/>
        <v/>
      </c>
      <c r="G62" s="41">
        <f>IF(C62=0,SUM(F$10:F61)-SUM(G$10:G61),0)</f>
        <v>0</v>
      </c>
    </row>
    <row r="63" spans="1:7" x14ac:dyDescent="0.3">
      <c r="A63" s="35">
        <f t="shared" si="0"/>
        <v>14</v>
      </c>
      <c r="B63" s="36"/>
      <c r="C63" s="37"/>
      <c r="D63" s="38"/>
      <c r="E63" s="39"/>
      <c r="F63" s="40" t="str">
        <f t="shared" si="1"/>
        <v/>
      </c>
      <c r="G63" s="41">
        <f>IF(C63=0,SUM(F$10:F62)-SUM(G$10:G62),0)</f>
        <v>0</v>
      </c>
    </row>
    <row r="64" spans="1:7" x14ac:dyDescent="0.3">
      <c r="A64" s="35">
        <f t="shared" si="0"/>
        <v>14</v>
      </c>
      <c r="B64" s="36" t="s">
        <v>53</v>
      </c>
      <c r="C64" s="37"/>
      <c r="D64" s="38"/>
      <c r="E64" s="39"/>
      <c r="F64" s="40" t="str">
        <f t="shared" si="1"/>
        <v/>
      </c>
      <c r="G64" s="41">
        <f>IF(C64=0,SUM(F$10:F63)-SUM(G$10:G63),0)</f>
        <v>0</v>
      </c>
    </row>
    <row r="65" spans="1:7" x14ac:dyDescent="0.3">
      <c r="A65" s="35">
        <f t="shared" si="0"/>
        <v>14.01</v>
      </c>
      <c r="B65" s="36" t="s">
        <v>54</v>
      </c>
      <c r="C65" s="37">
        <v>302.39999999999998</v>
      </c>
      <c r="D65" s="38" t="s">
        <v>13</v>
      </c>
      <c r="E65" s="39"/>
      <c r="F65" s="40" t="str">
        <f t="shared" si="1"/>
        <v/>
      </c>
      <c r="G65" s="41">
        <f>IF(C65=0,SUM(F$10:F64)-SUM(G$10:G64),0)</f>
        <v>0</v>
      </c>
    </row>
    <row r="66" spans="1:7" x14ac:dyDescent="0.3">
      <c r="A66" s="35">
        <f t="shared" si="0"/>
        <v>14.02</v>
      </c>
      <c r="B66" s="36" t="s">
        <v>55</v>
      </c>
      <c r="C66" s="37">
        <v>661.5</v>
      </c>
      <c r="D66" s="38" t="s">
        <v>13</v>
      </c>
      <c r="E66" s="39"/>
      <c r="F66" s="40" t="str">
        <f t="shared" si="1"/>
        <v/>
      </c>
      <c r="G66" s="41">
        <f>IF(C66=0,SUM(F$10:F65)-SUM(G$10:G65),0)</f>
        <v>0</v>
      </c>
    </row>
    <row r="67" spans="1:7" x14ac:dyDescent="0.3">
      <c r="A67" s="35">
        <f t="shared" si="0"/>
        <v>14.03</v>
      </c>
      <c r="B67" s="36" t="s">
        <v>56</v>
      </c>
      <c r="C67" s="37">
        <v>67.2</v>
      </c>
      <c r="D67" s="38" t="s">
        <v>13</v>
      </c>
      <c r="E67" s="39"/>
      <c r="F67" s="40" t="str">
        <f t="shared" si="1"/>
        <v/>
      </c>
      <c r="G67" s="41">
        <f>IF(C67=0,SUM(F$10:F66)-SUM(G$10:G66),0)</f>
        <v>0</v>
      </c>
    </row>
    <row r="68" spans="1:7" x14ac:dyDescent="0.3">
      <c r="A68" s="35">
        <f t="shared" si="0"/>
        <v>15</v>
      </c>
      <c r="B68" s="36"/>
      <c r="C68" s="37"/>
      <c r="D68" s="38"/>
      <c r="E68" s="39"/>
      <c r="F68" s="40" t="str">
        <f t="shared" si="1"/>
        <v/>
      </c>
      <c r="G68" s="41">
        <f>IF(C68=0,SUM(F$10:F67)-SUM(G$10:G67),0)</f>
        <v>0</v>
      </c>
    </row>
    <row r="69" spans="1:7" ht="24" x14ac:dyDescent="0.3">
      <c r="A69" s="35">
        <f t="shared" si="0"/>
        <v>15</v>
      </c>
      <c r="B69" s="36" t="s">
        <v>57</v>
      </c>
      <c r="C69" s="37"/>
      <c r="D69" s="38"/>
      <c r="E69" s="39"/>
      <c r="F69" s="40" t="str">
        <f t="shared" si="1"/>
        <v/>
      </c>
      <c r="G69" s="41">
        <f>IF(C69=0,SUM(F$10:F68)-SUM(G$10:G68),0)</f>
        <v>0</v>
      </c>
    </row>
    <row r="70" spans="1:7" x14ac:dyDescent="0.3">
      <c r="A70" s="35">
        <f t="shared" si="0"/>
        <v>15.01</v>
      </c>
      <c r="B70" s="36" t="s">
        <v>58</v>
      </c>
      <c r="C70" s="37">
        <v>302.39999999999998</v>
      </c>
      <c r="D70" s="38" t="s">
        <v>13</v>
      </c>
      <c r="E70" s="39"/>
      <c r="F70" s="40" t="str">
        <f t="shared" si="1"/>
        <v/>
      </c>
      <c r="G70" s="41">
        <f>IF(C70=0,SUM(F$10:F69)-SUM(G$10:G69),0)</f>
        <v>0</v>
      </c>
    </row>
    <row r="71" spans="1:7" x14ac:dyDescent="0.3">
      <c r="A71" s="35">
        <f t="shared" si="0"/>
        <v>15.02</v>
      </c>
      <c r="B71" s="36" t="s">
        <v>59</v>
      </c>
      <c r="C71" s="37">
        <v>302.39999999999998</v>
      </c>
      <c r="D71" s="38" t="s">
        <v>13</v>
      </c>
      <c r="E71" s="39"/>
      <c r="F71" s="40" t="str">
        <f t="shared" si="1"/>
        <v/>
      </c>
      <c r="G71" s="41">
        <f>IF(C71=0,SUM(F$10:F70)-SUM(G$10:G70),0)</f>
        <v>0</v>
      </c>
    </row>
    <row r="72" spans="1:7" x14ac:dyDescent="0.3">
      <c r="A72" s="35">
        <f t="shared" si="0"/>
        <v>15.03</v>
      </c>
      <c r="B72" s="36" t="s">
        <v>60</v>
      </c>
      <c r="C72" s="37">
        <v>982.8</v>
      </c>
      <c r="D72" s="38" t="s">
        <v>15</v>
      </c>
      <c r="E72" s="39"/>
      <c r="F72" s="40" t="str">
        <f t="shared" si="1"/>
        <v/>
      </c>
      <c r="G72" s="41">
        <f>IF(C72=0,SUM(F$10:F71)-SUM(G$10:G71),0)</f>
        <v>0</v>
      </c>
    </row>
    <row r="73" spans="1:7" x14ac:dyDescent="0.3">
      <c r="A73" s="35">
        <f t="shared" si="0"/>
        <v>15.04</v>
      </c>
      <c r="B73" s="36" t="s">
        <v>61</v>
      </c>
      <c r="C73" s="37">
        <v>79.199999999999989</v>
      </c>
      <c r="D73" s="38" t="s">
        <v>15</v>
      </c>
      <c r="E73" s="39"/>
      <c r="F73" s="40" t="str">
        <f t="shared" si="1"/>
        <v/>
      </c>
      <c r="G73" s="41">
        <f>IF(C73=0,SUM(F$10:F72)-SUM(G$10:G72),0)</f>
        <v>0</v>
      </c>
    </row>
    <row r="74" spans="1:7" x14ac:dyDescent="0.3">
      <c r="A74" s="35">
        <f t="shared" si="0"/>
        <v>16</v>
      </c>
      <c r="B74" s="36"/>
      <c r="C74" s="37"/>
      <c r="D74" s="38"/>
      <c r="E74" s="39"/>
      <c r="F74" s="40" t="str">
        <f t="shared" si="1"/>
        <v/>
      </c>
      <c r="G74" s="41">
        <f>IF(C74=0,SUM(F$10:F73)-SUM(G$10:G73),0)</f>
        <v>0</v>
      </c>
    </row>
    <row r="75" spans="1:7" x14ac:dyDescent="0.3">
      <c r="A75" s="35">
        <f t="shared" si="0"/>
        <v>16</v>
      </c>
      <c r="B75" s="36" t="s">
        <v>62</v>
      </c>
      <c r="C75" s="37"/>
      <c r="D75" s="38"/>
      <c r="E75" s="39"/>
      <c r="F75" s="40" t="str">
        <f t="shared" si="1"/>
        <v/>
      </c>
      <c r="G75" s="41">
        <f>IF(C75=0,SUM(F$10:F74)-SUM(G$10:G74),0)</f>
        <v>0</v>
      </c>
    </row>
    <row r="76" spans="1:7" x14ac:dyDescent="0.3">
      <c r="A76" s="35">
        <f t="shared" ref="A76:A130" si="3">IF(C76&gt;0,A75+0.01,IF(AND(C76=0,G76=0),TRUNC(A74)+1,))</f>
        <v>16.010000000000002</v>
      </c>
      <c r="B76" s="36" t="s">
        <v>41</v>
      </c>
      <c r="C76" s="37">
        <v>302.39999999999998</v>
      </c>
      <c r="D76" s="38" t="s">
        <v>13</v>
      </c>
      <c r="E76" s="39"/>
      <c r="F76" s="40" t="str">
        <f t="shared" ref="F76:F132" si="4">IF(OR((C76*E76)&gt;0,(C76*E76)&lt;0),ROUND(C76*E76,2),"")</f>
        <v/>
      </c>
      <c r="G76" s="41">
        <f>IF(C76=0,SUM(F$10:F75)-SUM(G$10:G75),0)</f>
        <v>0</v>
      </c>
    </row>
    <row r="77" spans="1:7" x14ac:dyDescent="0.3">
      <c r="A77" s="35">
        <f t="shared" si="3"/>
        <v>16.020000000000003</v>
      </c>
      <c r="B77" s="36" t="s">
        <v>42</v>
      </c>
      <c r="C77" s="37">
        <v>302.39999999999998</v>
      </c>
      <c r="D77" s="38" t="s">
        <v>13</v>
      </c>
      <c r="E77" s="39"/>
      <c r="F77" s="40" t="str">
        <f t="shared" si="4"/>
        <v/>
      </c>
      <c r="G77" s="41">
        <f>IF(C77=0,SUM(F$10:F76)-SUM(G$10:G76),0)</f>
        <v>0</v>
      </c>
    </row>
    <row r="78" spans="1:7" x14ac:dyDescent="0.3">
      <c r="A78" s="35">
        <f t="shared" si="3"/>
        <v>17</v>
      </c>
      <c r="B78" s="36"/>
      <c r="C78" s="37"/>
      <c r="D78" s="38"/>
      <c r="E78" s="39"/>
      <c r="F78" s="40" t="str">
        <f t="shared" si="4"/>
        <v/>
      </c>
      <c r="G78" s="41">
        <f>IF(C78=0,SUM(F$10:F77)-SUM(G$10:G77),0)</f>
        <v>0</v>
      </c>
    </row>
    <row r="79" spans="1:7" x14ac:dyDescent="0.3">
      <c r="A79" s="35">
        <f t="shared" si="3"/>
        <v>17</v>
      </c>
      <c r="B79" s="36" t="s">
        <v>63</v>
      </c>
      <c r="C79" s="37"/>
      <c r="D79" s="38"/>
      <c r="E79" s="39"/>
      <c r="F79" s="40" t="str">
        <f t="shared" si="4"/>
        <v/>
      </c>
      <c r="G79" s="41">
        <f>IF(C79=0,SUM(F$10:F78)-SUM(G$10:G78),0)</f>
        <v>0</v>
      </c>
    </row>
    <row r="80" spans="1:7" x14ac:dyDescent="0.3">
      <c r="A80" s="35">
        <f t="shared" si="3"/>
        <v>17.010000000000002</v>
      </c>
      <c r="B80" s="36" t="s">
        <v>64</v>
      </c>
      <c r="C80" s="37">
        <v>1</v>
      </c>
      <c r="D80" s="38" t="s">
        <v>65</v>
      </c>
      <c r="E80" s="39"/>
      <c r="F80" s="40" t="str">
        <f t="shared" si="4"/>
        <v/>
      </c>
      <c r="G80" s="41">
        <f>IF(C80=0,SUM(F$10:F79)-SUM(G$10:G79),0)</f>
        <v>0</v>
      </c>
    </row>
    <row r="81" spans="1:7" x14ac:dyDescent="0.3">
      <c r="A81" s="35">
        <f t="shared" si="3"/>
        <v>18</v>
      </c>
      <c r="B81" s="36"/>
      <c r="C81" s="37"/>
      <c r="D81" s="38"/>
      <c r="E81" s="39"/>
      <c r="F81" s="40" t="str">
        <f t="shared" si="4"/>
        <v/>
      </c>
      <c r="G81" s="41">
        <f>IF(C81=0,SUM(F$10:F80)-SUM(G$10:G80),0)</f>
        <v>0</v>
      </c>
    </row>
    <row r="82" spans="1:7" ht="24" x14ac:dyDescent="0.3">
      <c r="A82" s="35">
        <f t="shared" si="3"/>
        <v>18</v>
      </c>
      <c r="B82" s="36" t="s">
        <v>66</v>
      </c>
      <c r="C82" s="37"/>
      <c r="D82" s="38"/>
      <c r="E82" s="39"/>
      <c r="F82" s="40" t="str">
        <f t="shared" si="4"/>
        <v/>
      </c>
      <c r="G82" s="41">
        <f>IF(C82=0,SUM(F$10:F81)-SUM(G$10:G81),0)</f>
        <v>0</v>
      </c>
    </row>
    <row r="83" spans="1:7" x14ac:dyDescent="0.3">
      <c r="A83" s="35">
        <f t="shared" si="3"/>
        <v>18.010000000000002</v>
      </c>
      <c r="B83" s="36" t="s">
        <v>67</v>
      </c>
      <c r="C83" s="37">
        <v>6.74</v>
      </c>
      <c r="D83" s="38" t="s">
        <v>20</v>
      </c>
      <c r="E83" s="39"/>
      <c r="F83" s="40" t="str">
        <f t="shared" si="4"/>
        <v/>
      </c>
      <c r="G83" s="41">
        <f>IF(C83=0,SUM(F$10:F82)-SUM(G$10:G82),0)</f>
        <v>0</v>
      </c>
    </row>
    <row r="84" spans="1:7" x14ac:dyDescent="0.3">
      <c r="A84" s="35">
        <f t="shared" si="3"/>
        <v>18.020000000000003</v>
      </c>
      <c r="B84" s="36" t="s">
        <v>68</v>
      </c>
      <c r="C84" s="37">
        <v>4.49</v>
      </c>
      <c r="D84" s="38" t="s">
        <v>20</v>
      </c>
      <c r="E84" s="39"/>
      <c r="F84" s="40" t="str">
        <f t="shared" si="4"/>
        <v/>
      </c>
      <c r="G84" s="41">
        <f>IF(C84=0,SUM(F$10:F83)-SUM(G$10:G83),0)</f>
        <v>0</v>
      </c>
    </row>
    <row r="85" spans="1:7" x14ac:dyDescent="0.3">
      <c r="A85" s="35">
        <f t="shared" si="3"/>
        <v>18.030000000000005</v>
      </c>
      <c r="B85" s="36" t="s">
        <v>69</v>
      </c>
      <c r="C85" s="37">
        <v>3.6</v>
      </c>
      <c r="D85" s="38" t="s">
        <v>20</v>
      </c>
      <c r="E85" s="39"/>
      <c r="F85" s="40" t="str">
        <f t="shared" si="4"/>
        <v/>
      </c>
      <c r="G85" s="41">
        <f>IF(C85=0,SUM(F$10:F84)-SUM(G$10:G84),0)</f>
        <v>0</v>
      </c>
    </row>
    <row r="86" spans="1:7" x14ac:dyDescent="0.3">
      <c r="A86" s="35">
        <f t="shared" si="3"/>
        <v>18.040000000000006</v>
      </c>
      <c r="B86" s="36" t="s">
        <v>70</v>
      </c>
      <c r="C86" s="37">
        <v>148</v>
      </c>
      <c r="D86" s="38" t="s">
        <v>20</v>
      </c>
      <c r="E86" s="39"/>
      <c r="F86" s="40" t="str">
        <f t="shared" si="4"/>
        <v/>
      </c>
      <c r="G86" s="41">
        <f>IF(C86=0,SUM(F$10:F85)-SUM(G$10:G85),0)</f>
        <v>0</v>
      </c>
    </row>
    <row r="87" spans="1:7" x14ac:dyDescent="0.3">
      <c r="A87" s="35">
        <f t="shared" si="3"/>
        <v>18.050000000000008</v>
      </c>
      <c r="B87" s="36" t="s">
        <v>71</v>
      </c>
      <c r="C87" s="37">
        <v>1</v>
      </c>
      <c r="D87" s="38" t="s">
        <v>65</v>
      </c>
      <c r="E87" s="39"/>
      <c r="F87" s="40" t="str">
        <f t="shared" si="4"/>
        <v/>
      </c>
      <c r="G87" s="41">
        <f>IF(C87=0,SUM(F$10:F86)-SUM(G$10:G86),0)</f>
        <v>0</v>
      </c>
    </row>
    <row r="88" spans="1:7" x14ac:dyDescent="0.3">
      <c r="A88" s="35">
        <f t="shared" si="3"/>
        <v>19</v>
      </c>
      <c r="B88" s="36"/>
      <c r="C88" s="37"/>
      <c r="D88" s="38"/>
      <c r="E88" s="39"/>
      <c r="F88" s="40" t="str">
        <f t="shared" si="4"/>
        <v/>
      </c>
      <c r="G88" s="41">
        <f>IF(C88=0,SUM(F$10:F87)-SUM(G$10:G87),0)</f>
        <v>0</v>
      </c>
    </row>
    <row r="89" spans="1:7" ht="24" x14ac:dyDescent="0.3">
      <c r="A89" s="35">
        <f t="shared" si="3"/>
        <v>19</v>
      </c>
      <c r="B89" s="36" t="s">
        <v>72</v>
      </c>
      <c r="C89" s="37"/>
      <c r="D89" s="38"/>
      <c r="E89" s="39"/>
      <c r="F89" s="40" t="str">
        <f t="shared" si="4"/>
        <v/>
      </c>
      <c r="G89" s="41">
        <f>IF(C89=0,SUM(F$10:F88)-SUM(G$10:G88),0)</f>
        <v>0</v>
      </c>
    </row>
    <row r="90" spans="1:7" x14ac:dyDescent="0.3">
      <c r="A90" s="35">
        <f t="shared" si="3"/>
        <v>19.010000000000002</v>
      </c>
      <c r="B90" s="36" t="s">
        <v>73</v>
      </c>
      <c r="C90" s="37">
        <v>1.69</v>
      </c>
      <c r="D90" s="38" t="s">
        <v>20</v>
      </c>
      <c r="E90" s="39"/>
      <c r="F90" s="40" t="str">
        <f t="shared" si="4"/>
        <v/>
      </c>
      <c r="G90" s="41">
        <f>IF(C90=0,SUM(F$10:F89)-SUM(G$10:G89),0)</f>
        <v>0</v>
      </c>
    </row>
    <row r="91" spans="1:7" x14ac:dyDescent="0.3">
      <c r="A91" s="35">
        <f t="shared" si="3"/>
        <v>20</v>
      </c>
      <c r="B91" s="36"/>
      <c r="C91" s="37"/>
      <c r="D91" s="38"/>
      <c r="E91" s="39"/>
      <c r="F91" s="40" t="str">
        <f t="shared" si="4"/>
        <v/>
      </c>
      <c r="G91" s="41">
        <f>IF(C91=0,SUM(F$10:F90)-SUM(G$10:G90),0)</f>
        <v>0</v>
      </c>
    </row>
    <row r="92" spans="1:7" ht="24" x14ac:dyDescent="0.3">
      <c r="A92" s="35">
        <f t="shared" si="3"/>
        <v>20</v>
      </c>
      <c r="B92" s="36" t="s">
        <v>74</v>
      </c>
      <c r="C92" s="37"/>
      <c r="D92" s="38"/>
      <c r="E92" s="39"/>
      <c r="F92" s="40" t="str">
        <f t="shared" si="4"/>
        <v/>
      </c>
      <c r="G92" s="41">
        <f>IF(C92=0,SUM(F$10:F91)-SUM(G$10:G91),0)</f>
        <v>0</v>
      </c>
    </row>
    <row r="93" spans="1:7" x14ac:dyDescent="0.3">
      <c r="A93" s="35">
        <f t="shared" si="3"/>
        <v>20.010000000000002</v>
      </c>
      <c r="B93" s="36" t="s">
        <v>75</v>
      </c>
      <c r="C93" s="37">
        <v>2.25</v>
      </c>
      <c r="D93" s="38" t="s">
        <v>20</v>
      </c>
      <c r="E93" s="39"/>
      <c r="F93" s="40" t="str">
        <f t="shared" si="4"/>
        <v/>
      </c>
      <c r="G93" s="41">
        <f>IF(C93=0,SUM(F$10:F92)-SUM(G$10:G92),0)</f>
        <v>0</v>
      </c>
    </row>
    <row r="94" spans="1:7" x14ac:dyDescent="0.3">
      <c r="A94" s="35">
        <f t="shared" si="3"/>
        <v>20.020000000000003</v>
      </c>
      <c r="B94" s="36" t="s">
        <v>76</v>
      </c>
      <c r="C94" s="37">
        <v>0.75</v>
      </c>
      <c r="D94" s="38" t="s">
        <v>20</v>
      </c>
      <c r="E94" s="39"/>
      <c r="F94" s="40" t="str">
        <f t="shared" si="4"/>
        <v/>
      </c>
      <c r="G94" s="41">
        <f>IF(C94=0,SUM(F$10:F93)-SUM(G$10:G93),0)</f>
        <v>0</v>
      </c>
    </row>
    <row r="95" spans="1:7" x14ac:dyDescent="0.3">
      <c r="A95" s="35">
        <f t="shared" si="3"/>
        <v>20.030000000000005</v>
      </c>
      <c r="B95" s="36" t="s">
        <v>77</v>
      </c>
      <c r="C95" s="37">
        <v>0.59</v>
      </c>
      <c r="D95" s="38" t="s">
        <v>20</v>
      </c>
      <c r="E95" s="39"/>
      <c r="F95" s="40" t="str">
        <f t="shared" si="4"/>
        <v/>
      </c>
      <c r="G95" s="41">
        <f>IF(C95=0,SUM(F$10:F94)-SUM(G$10:G94),0)</f>
        <v>0</v>
      </c>
    </row>
    <row r="96" spans="1:7" x14ac:dyDescent="0.3">
      <c r="A96" s="35">
        <f t="shared" si="3"/>
        <v>20.040000000000006</v>
      </c>
      <c r="B96" s="36" t="s">
        <v>78</v>
      </c>
      <c r="C96" s="37">
        <v>3.1</v>
      </c>
      <c r="D96" s="38" t="s">
        <v>20</v>
      </c>
      <c r="E96" s="39"/>
      <c r="F96" s="40" t="str">
        <f t="shared" si="4"/>
        <v/>
      </c>
      <c r="G96" s="41">
        <f>IF(C96=0,SUM(F$10:F95)-SUM(G$10:G95),0)</f>
        <v>0</v>
      </c>
    </row>
    <row r="97" spans="1:7" x14ac:dyDescent="0.3">
      <c r="A97" s="35">
        <f t="shared" si="3"/>
        <v>21</v>
      </c>
      <c r="B97" s="36"/>
      <c r="C97" s="37"/>
      <c r="D97" s="38"/>
      <c r="E97" s="39"/>
      <c r="F97" s="40" t="str">
        <f t="shared" si="4"/>
        <v/>
      </c>
      <c r="G97" s="41">
        <f>IF(C97=0,SUM(F$10:F96)-SUM(G$10:G96),0)</f>
        <v>0</v>
      </c>
    </row>
    <row r="98" spans="1:7" x14ac:dyDescent="0.3">
      <c r="A98" s="35">
        <f t="shared" si="3"/>
        <v>21</v>
      </c>
      <c r="B98" s="36" t="s">
        <v>79</v>
      </c>
      <c r="C98" s="37"/>
      <c r="D98" s="38"/>
      <c r="E98" s="39"/>
      <c r="F98" s="40" t="str">
        <f t="shared" si="4"/>
        <v/>
      </c>
      <c r="G98" s="41">
        <f>IF(C98=0,SUM(F$10:F97)-SUM(G$10:G97),0)</f>
        <v>0</v>
      </c>
    </row>
    <row r="99" spans="1:7" x14ac:dyDescent="0.3">
      <c r="A99" s="35">
        <f t="shared" si="3"/>
        <v>21.01</v>
      </c>
      <c r="B99" s="36" t="s">
        <v>80</v>
      </c>
      <c r="C99" s="37">
        <v>9.98</v>
      </c>
      <c r="D99" s="38" t="s">
        <v>13</v>
      </c>
      <c r="E99" s="39"/>
      <c r="F99" s="40" t="str">
        <f t="shared" si="4"/>
        <v/>
      </c>
      <c r="G99" s="41">
        <f>IF(C99=0,SUM(F$10:F98)-SUM(G$10:G98),0)</f>
        <v>0</v>
      </c>
    </row>
    <row r="100" spans="1:7" x14ac:dyDescent="0.3">
      <c r="A100" s="35">
        <f t="shared" si="3"/>
        <v>21.020000000000003</v>
      </c>
      <c r="B100" s="36" t="s">
        <v>81</v>
      </c>
      <c r="C100" s="37">
        <v>51.06</v>
      </c>
      <c r="D100" s="38" t="s">
        <v>13</v>
      </c>
      <c r="E100" s="39"/>
      <c r="F100" s="40" t="str">
        <f t="shared" si="4"/>
        <v/>
      </c>
      <c r="G100" s="41">
        <f>IF(C100=0,SUM(F$10:F99)-SUM(G$10:G99),0)</f>
        <v>0</v>
      </c>
    </row>
    <row r="101" spans="1:7" x14ac:dyDescent="0.3">
      <c r="A101" s="35">
        <f t="shared" si="3"/>
        <v>22</v>
      </c>
      <c r="B101" s="36"/>
      <c r="C101" s="37"/>
      <c r="D101" s="38"/>
      <c r="E101" s="39"/>
      <c r="F101" s="40" t="str">
        <f t="shared" si="4"/>
        <v/>
      </c>
      <c r="G101" s="41">
        <f>IF(C101=0,SUM(F$10:F100)-SUM(G$10:G100),0)</f>
        <v>0</v>
      </c>
    </row>
    <row r="102" spans="1:7" ht="24" x14ac:dyDescent="0.3">
      <c r="A102" s="35">
        <f t="shared" si="3"/>
        <v>22</v>
      </c>
      <c r="B102" s="36" t="s">
        <v>82</v>
      </c>
      <c r="C102" s="37"/>
      <c r="D102" s="38"/>
      <c r="E102" s="39"/>
      <c r="F102" s="40" t="str">
        <f t="shared" si="4"/>
        <v/>
      </c>
      <c r="G102" s="41">
        <f>IF(C102=0,SUM(F$10:F101)-SUM(G$10:G101),0)</f>
        <v>0</v>
      </c>
    </row>
    <row r="103" spans="1:7" x14ac:dyDescent="0.3">
      <c r="A103" s="35">
        <f t="shared" si="3"/>
        <v>22.01</v>
      </c>
      <c r="B103" s="36" t="s">
        <v>58</v>
      </c>
      <c r="C103" s="37">
        <v>102.12</v>
      </c>
      <c r="D103" s="38" t="s">
        <v>13</v>
      </c>
      <c r="E103" s="39"/>
      <c r="F103" s="40" t="str">
        <f t="shared" si="4"/>
        <v/>
      </c>
      <c r="G103" s="41">
        <f>IF(C103=0,SUM(F$10:F102)-SUM(G$10:G102),0)</f>
        <v>0</v>
      </c>
    </row>
    <row r="104" spans="1:7" x14ac:dyDescent="0.3">
      <c r="A104" s="35">
        <f t="shared" si="3"/>
        <v>22.020000000000003</v>
      </c>
      <c r="B104" s="36" t="s">
        <v>59</v>
      </c>
      <c r="C104" s="37">
        <v>102.12</v>
      </c>
      <c r="D104" s="38" t="s">
        <v>13</v>
      </c>
      <c r="E104" s="39"/>
      <c r="F104" s="40" t="str">
        <f t="shared" si="4"/>
        <v/>
      </c>
      <c r="G104" s="41">
        <f>IF(C104=0,SUM(F$10:F103)-SUM(G$10:G103),0)</f>
        <v>0</v>
      </c>
    </row>
    <row r="105" spans="1:7" x14ac:dyDescent="0.3">
      <c r="A105" s="35">
        <f t="shared" si="3"/>
        <v>22.030000000000005</v>
      </c>
      <c r="B105" s="36" t="s">
        <v>60</v>
      </c>
      <c r="C105" s="37">
        <v>68.400000000000006</v>
      </c>
      <c r="D105" s="38" t="s">
        <v>15</v>
      </c>
      <c r="E105" s="39"/>
      <c r="F105" s="40" t="str">
        <f t="shared" si="4"/>
        <v/>
      </c>
      <c r="G105" s="41">
        <f>IF(C105=0,SUM(F$10:F104)-SUM(G$10:G104),0)</f>
        <v>0</v>
      </c>
    </row>
    <row r="106" spans="1:7" x14ac:dyDescent="0.3">
      <c r="A106" s="35">
        <f t="shared" si="3"/>
        <v>22.040000000000006</v>
      </c>
      <c r="B106" s="36" t="s">
        <v>39</v>
      </c>
      <c r="C106" s="37">
        <v>22.3</v>
      </c>
      <c r="D106" s="38" t="s">
        <v>15</v>
      </c>
      <c r="E106" s="39"/>
      <c r="F106" s="40" t="str">
        <f t="shared" si="4"/>
        <v/>
      </c>
      <c r="G106" s="41">
        <f>IF(C106=0,SUM(F$10:F105)-SUM(G$10:G105),0)</f>
        <v>0</v>
      </c>
    </row>
    <row r="107" spans="1:7" x14ac:dyDescent="0.3">
      <c r="A107" s="35">
        <f t="shared" si="3"/>
        <v>22.050000000000008</v>
      </c>
      <c r="B107" s="36" t="s">
        <v>83</v>
      </c>
      <c r="C107" s="37">
        <v>14.1</v>
      </c>
      <c r="D107" s="38" t="s">
        <v>13</v>
      </c>
      <c r="E107" s="39"/>
      <c r="F107" s="40" t="str">
        <f t="shared" si="4"/>
        <v/>
      </c>
      <c r="G107" s="41">
        <f>IF(C107=0,SUM(F$10:F106)-SUM(G$10:G106),0)</f>
        <v>0</v>
      </c>
    </row>
    <row r="108" spans="1:7" x14ac:dyDescent="0.3">
      <c r="A108" s="35">
        <f t="shared" si="3"/>
        <v>22.060000000000009</v>
      </c>
      <c r="B108" s="36" t="s">
        <v>84</v>
      </c>
      <c r="C108" s="37">
        <v>5.13</v>
      </c>
      <c r="D108" s="38" t="s">
        <v>13</v>
      </c>
      <c r="E108" s="39"/>
      <c r="F108" s="40" t="str">
        <f t="shared" si="4"/>
        <v/>
      </c>
      <c r="G108" s="41">
        <f>IF(C108=0,SUM(F$10:F107)-SUM(G$10:G107),0)</f>
        <v>0</v>
      </c>
    </row>
    <row r="109" spans="1:7" x14ac:dyDescent="0.3">
      <c r="A109" s="35">
        <f t="shared" si="3"/>
        <v>22.070000000000011</v>
      </c>
      <c r="B109" s="36" t="s">
        <v>85</v>
      </c>
      <c r="C109" s="37">
        <v>22.39</v>
      </c>
      <c r="D109" s="38" t="s">
        <v>13</v>
      </c>
      <c r="E109" s="39"/>
      <c r="F109" s="40" t="str">
        <f t="shared" si="4"/>
        <v/>
      </c>
      <c r="G109" s="41">
        <f>IF(C109=0,SUM(F$10:F108)-SUM(G$10:G108),0)</f>
        <v>0</v>
      </c>
    </row>
    <row r="110" spans="1:7" x14ac:dyDescent="0.3">
      <c r="A110" s="35">
        <f t="shared" si="3"/>
        <v>23</v>
      </c>
      <c r="B110" s="36"/>
      <c r="C110" s="37"/>
      <c r="D110" s="38"/>
      <c r="E110" s="39"/>
      <c r="F110" s="40" t="str">
        <f t="shared" si="4"/>
        <v/>
      </c>
      <c r="G110" s="41">
        <f>IF(C110=0,SUM(F$10:F109)-SUM(G$10:G109),0)</f>
        <v>0</v>
      </c>
    </row>
    <row r="111" spans="1:7" x14ac:dyDescent="0.3">
      <c r="A111" s="35">
        <f t="shared" si="3"/>
        <v>23</v>
      </c>
      <c r="B111" s="36" t="s">
        <v>86</v>
      </c>
      <c r="C111" s="37"/>
      <c r="D111" s="38"/>
      <c r="E111" s="39"/>
      <c r="F111" s="40" t="str">
        <f t="shared" si="4"/>
        <v/>
      </c>
      <c r="G111" s="41">
        <f>IF(C111=0,SUM(F$10:F110)-SUM(G$10:G110),0)</f>
        <v>0</v>
      </c>
    </row>
    <row r="112" spans="1:7" x14ac:dyDescent="0.3">
      <c r="A112" s="35">
        <f t="shared" si="3"/>
        <v>23.01</v>
      </c>
      <c r="B112" s="36" t="s">
        <v>87</v>
      </c>
      <c r="C112" s="37">
        <v>16.91</v>
      </c>
      <c r="D112" s="38" t="s">
        <v>13</v>
      </c>
      <c r="E112" s="39"/>
      <c r="F112" s="40" t="str">
        <f t="shared" si="4"/>
        <v/>
      </c>
      <c r="G112" s="41">
        <f>IF(C112=0,SUM(F$10:F111)-SUM(G$10:G111),0)</f>
        <v>0</v>
      </c>
    </row>
    <row r="113" spans="1:7" x14ac:dyDescent="0.3">
      <c r="A113" s="35">
        <f t="shared" si="3"/>
        <v>23.020000000000003</v>
      </c>
      <c r="B113" s="36" t="s">
        <v>88</v>
      </c>
      <c r="C113" s="37">
        <v>23.6</v>
      </c>
      <c r="D113" s="38" t="s">
        <v>15</v>
      </c>
      <c r="E113" s="39"/>
      <c r="F113" s="40" t="str">
        <f t="shared" si="4"/>
        <v/>
      </c>
      <c r="G113" s="41">
        <f>IF(C113=0,SUM(F$10:F112)-SUM(G$10:G112),0)</f>
        <v>0</v>
      </c>
    </row>
    <row r="114" spans="1:7" x14ac:dyDescent="0.3">
      <c r="A114" s="35">
        <f t="shared" si="3"/>
        <v>24</v>
      </c>
      <c r="B114" s="36"/>
      <c r="C114" s="37"/>
      <c r="D114" s="38"/>
      <c r="E114" s="39"/>
      <c r="F114" s="40" t="str">
        <f t="shared" si="4"/>
        <v/>
      </c>
      <c r="G114" s="41">
        <f>IF(C114=0,SUM(F$10:F113)-SUM(G$10:G113),0)</f>
        <v>0</v>
      </c>
    </row>
    <row r="115" spans="1:7" x14ac:dyDescent="0.3">
      <c r="A115" s="35">
        <f t="shared" si="3"/>
        <v>24</v>
      </c>
      <c r="B115" s="36" t="s">
        <v>89</v>
      </c>
      <c r="C115" s="37"/>
      <c r="D115" s="38"/>
      <c r="E115" s="39"/>
      <c r="F115" s="40" t="str">
        <f t="shared" si="4"/>
        <v/>
      </c>
      <c r="G115" s="41">
        <f>IF(C115=0,SUM(F$10:F114)-SUM(G$10:G114),0)</f>
        <v>0</v>
      </c>
    </row>
    <row r="116" spans="1:7" x14ac:dyDescent="0.3">
      <c r="A116" s="35">
        <f t="shared" si="3"/>
        <v>24.01</v>
      </c>
      <c r="B116" s="36" t="s">
        <v>90</v>
      </c>
      <c r="C116" s="37">
        <v>102.12</v>
      </c>
      <c r="D116" s="38" t="s">
        <v>13</v>
      </c>
      <c r="E116" s="39"/>
      <c r="F116" s="40" t="str">
        <f t="shared" si="4"/>
        <v/>
      </c>
      <c r="G116" s="41">
        <f>IF(C116=0,SUM(F$10:F115)-SUM(G$10:G115),0)</f>
        <v>0</v>
      </c>
    </row>
    <row r="117" spans="1:7" x14ac:dyDescent="0.3">
      <c r="A117" s="35">
        <f t="shared" si="3"/>
        <v>25</v>
      </c>
      <c r="B117" s="36"/>
      <c r="C117" s="37"/>
      <c r="D117" s="38"/>
      <c r="E117" s="39"/>
      <c r="F117" s="40" t="str">
        <f t="shared" si="4"/>
        <v/>
      </c>
      <c r="G117" s="41">
        <f>IF(C117=0,SUM(F$10:F116)-SUM(G$10:G116),0)</f>
        <v>0</v>
      </c>
    </row>
    <row r="118" spans="1:7" ht="24" x14ac:dyDescent="0.3">
      <c r="A118" s="35">
        <f t="shared" si="3"/>
        <v>25</v>
      </c>
      <c r="B118" s="36" t="s">
        <v>91</v>
      </c>
      <c r="C118" s="37"/>
      <c r="D118" s="38"/>
      <c r="E118" s="39"/>
      <c r="F118" s="40" t="str">
        <f t="shared" si="4"/>
        <v/>
      </c>
      <c r="G118" s="41">
        <f>IF(C118=0,SUM(F$10:F117)-SUM(G$10:G117),0)</f>
        <v>0</v>
      </c>
    </row>
    <row r="119" spans="1:7" x14ac:dyDescent="0.3">
      <c r="A119" s="35">
        <f t="shared" si="3"/>
        <v>25.01</v>
      </c>
      <c r="B119" s="36" t="s">
        <v>92</v>
      </c>
      <c r="C119" s="37">
        <v>1</v>
      </c>
      <c r="D119" s="38" t="s">
        <v>5</v>
      </c>
      <c r="E119" s="39"/>
      <c r="F119" s="40" t="str">
        <f t="shared" si="4"/>
        <v/>
      </c>
      <c r="G119" s="41">
        <f>IF(C119=0,SUM(F$10:F118)-SUM(G$10:G118),0)</f>
        <v>0</v>
      </c>
    </row>
    <row r="120" spans="1:7" x14ac:dyDescent="0.3">
      <c r="A120" s="35">
        <f t="shared" si="3"/>
        <v>25.020000000000003</v>
      </c>
      <c r="B120" s="36" t="s">
        <v>93</v>
      </c>
      <c r="C120" s="37">
        <v>1</v>
      </c>
      <c r="D120" s="38" t="s">
        <v>5</v>
      </c>
      <c r="E120" s="39"/>
      <c r="F120" s="40" t="str">
        <f t="shared" si="4"/>
        <v/>
      </c>
      <c r="G120" s="41">
        <f>IF(C120=0,SUM(F$10:F119)-SUM(G$10:G119),0)</f>
        <v>0</v>
      </c>
    </row>
    <row r="121" spans="1:7" x14ac:dyDescent="0.3">
      <c r="A121" s="35">
        <f t="shared" si="3"/>
        <v>25.030000000000005</v>
      </c>
      <c r="B121" s="36" t="s">
        <v>94</v>
      </c>
      <c r="C121" s="37">
        <v>1</v>
      </c>
      <c r="D121" s="38" t="s">
        <v>65</v>
      </c>
      <c r="E121" s="39"/>
      <c r="F121" s="40" t="str">
        <f t="shared" si="4"/>
        <v/>
      </c>
      <c r="G121" s="41">
        <f>IF(C121=0,SUM(F$10:F120)-SUM(G$10:G120),0)</f>
        <v>0</v>
      </c>
    </row>
    <row r="122" spans="1:7" x14ac:dyDescent="0.3">
      <c r="A122" s="35">
        <f t="shared" si="3"/>
        <v>26</v>
      </c>
      <c r="B122" s="36"/>
      <c r="C122" s="37"/>
      <c r="D122" s="38"/>
      <c r="E122" s="39"/>
      <c r="F122" s="40" t="str">
        <f t="shared" si="4"/>
        <v/>
      </c>
      <c r="G122" s="41">
        <f>IF(C122=0,SUM(F$10:F121)-SUM(G$10:G121),0)</f>
        <v>0</v>
      </c>
    </row>
    <row r="123" spans="1:7" x14ac:dyDescent="0.3">
      <c r="A123" s="35">
        <f t="shared" si="3"/>
        <v>26</v>
      </c>
      <c r="B123" s="36" t="s">
        <v>95</v>
      </c>
      <c r="C123" s="37"/>
      <c r="D123" s="38"/>
      <c r="E123" s="39"/>
      <c r="F123" s="40" t="str">
        <f t="shared" si="4"/>
        <v/>
      </c>
      <c r="G123" s="41">
        <f>IF(C123=0,SUM(F$10:F122)-SUM(G$10:G122),0)</f>
        <v>0</v>
      </c>
    </row>
    <row r="124" spans="1:7" x14ac:dyDescent="0.3">
      <c r="A124" s="35">
        <f t="shared" si="3"/>
        <v>26.01</v>
      </c>
      <c r="B124" s="36" t="s">
        <v>96</v>
      </c>
      <c r="C124" s="37">
        <v>2</v>
      </c>
      <c r="D124" s="38" t="s">
        <v>5</v>
      </c>
      <c r="E124" s="39"/>
      <c r="F124" s="40" t="str">
        <f t="shared" si="4"/>
        <v/>
      </c>
      <c r="G124" s="41">
        <f>IF(C124=0,SUM(F$10:F123)-SUM(G$10:G123),0)</f>
        <v>0</v>
      </c>
    </row>
    <row r="125" spans="1:7" x14ac:dyDescent="0.3">
      <c r="A125" s="35">
        <f t="shared" si="3"/>
        <v>26.020000000000003</v>
      </c>
      <c r="B125" s="36" t="s">
        <v>97</v>
      </c>
      <c r="C125" s="37">
        <v>27.11</v>
      </c>
      <c r="D125" s="38" t="s">
        <v>45</v>
      </c>
      <c r="E125" s="39"/>
      <c r="F125" s="40" t="str">
        <f t="shared" si="4"/>
        <v/>
      </c>
      <c r="G125" s="41">
        <f>IF(C125=0,SUM(F$10:F124)-SUM(G$10:G124),0)</f>
        <v>0</v>
      </c>
    </row>
    <row r="126" spans="1:7" x14ac:dyDescent="0.3">
      <c r="A126" s="35">
        <f t="shared" si="3"/>
        <v>27</v>
      </c>
      <c r="B126" s="36"/>
      <c r="C126" s="37"/>
      <c r="D126" s="38"/>
      <c r="E126" s="39"/>
      <c r="F126" s="40" t="str">
        <f t="shared" si="4"/>
        <v/>
      </c>
      <c r="G126" s="41">
        <f>IF(C126=0,SUM(F$10:F125)-SUM(G$10:G125),0)</f>
        <v>0</v>
      </c>
    </row>
    <row r="127" spans="1:7" x14ac:dyDescent="0.3">
      <c r="A127" s="35">
        <f t="shared" si="3"/>
        <v>27</v>
      </c>
      <c r="B127" s="36" t="s">
        <v>98</v>
      </c>
      <c r="C127" s="37"/>
      <c r="D127" s="38"/>
      <c r="E127" s="39"/>
      <c r="F127" s="40" t="str">
        <f t="shared" si="4"/>
        <v/>
      </c>
      <c r="G127" s="41">
        <f>IF(C127=0,SUM(F$10:F126)-SUM(G$10:G126),0)</f>
        <v>0</v>
      </c>
    </row>
    <row r="128" spans="1:7" x14ac:dyDescent="0.3">
      <c r="A128" s="35">
        <f t="shared" si="3"/>
        <v>27.01</v>
      </c>
      <c r="B128" s="36" t="s">
        <v>99</v>
      </c>
      <c r="C128" s="37">
        <v>63.05</v>
      </c>
      <c r="D128" s="38" t="s">
        <v>13</v>
      </c>
      <c r="E128" s="39"/>
      <c r="F128" s="40" t="str">
        <f t="shared" si="4"/>
        <v/>
      </c>
      <c r="G128" s="41">
        <f>IF(C128=0,SUM(F$10:F127)-SUM(G$10:G127),0)</f>
        <v>0</v>
      </c>
    </row>
    <row r="129" spans="1:7" x14ac:dyDescent="0.3">
      <c r="A129" s="35">
        <f t="shared" si="3"/>
        <v>28</v>
      </c>
      <c r="B129" s="36"/>
      <c r="C129" s="37"/>
      <c r="D129" s="38"/>
      <c r="E129" s="39"/>
      <c r="F129" s="40" t="str">
        <f t="shared" si="4"/>
        <v/>
      </c>
      <c r="G129" s="41">
        <f>IF(C129=0,SUM(F$10:F128)-SUM(G$10:G128),0)</f>
        <v>0</v>
      </c>
    </row>
    <row r="130" spans="1:7" x14ac:dyDescent="0.3">
      <c r="A130" s="35">
        <f t="shared" si="3"/>
        <v>28</v>
      </c>
      <c r="B130" s="36" t="s">
        <v>100</v>
      </c>
      <c r="C130" s="37"/>
      <c r="D130" s="38"/>
      <c r="E130" s="39"/>
      <c r="F130" s="40" t="str">
        <f t="shared" si="4"/>
        <v/>
      </c>
      <c r="G130" s="41">
        <f>IF(C130=0,SUM(F$10:F129)-SUM(G$10:G129),0)</f>
        <v>0</v>
      </c>
    </row>
    <row r="131" spans="1:7" x14ac:dyDescent="0.3">
      <c r="A131" s="35">
        <f>IF(C131&gt;0,A130+0.01,IF(AND(C131=0,G131=0),TRUNC(A129)+1,))</f>
        <v>28.01</v>
      </c>
      <c r="B131" s="36" t="s">
        <v>101</v>
      </c>
      <c r="C131" s="37">
        <v>1</v>
      </c>
      <c r="D131" s="38" t="s">
        <v>65</v>
      </c>
      <c r="E131" s="39"/>
      <c r="F131" s="40" t="str">
        <f t="shared" si="4"/>
        <v/>
      </c>
      <c r="G131" s="41">
        <f>IF(C131=0,SUM(F$10:F130)-SUM(G$10:G130),0)</f>
        <v>0</v>
      </c>
    </row>
    <row r="132" spans="1:7" x14ac:dyDescent="0.3">
      <c r="A132" s="35">
        <f>IF(C132&gt;0,A131+0.01,IF(AND(C132=0,G132=0),TRUNC(A130)+1,))</f>
        <v>28.020000000000003</v>
      </c>
      <c r="B132" s="36" t="s">
        <v>102</v>
      </c>
      <c r="C132" s="37">
        <v>1</v>
      </c>
      <c r="D132" s="38" t="s">
        <v>65</v>
      </c>
      <c r="E132" s="39"/>
      <c r="F132" s="40" t="str">
        <f t="shared" si="4"/>
        <v/>
      </c>
      <c r="G132" s="1"/>
    </row>
    <row r="133" spans="1:7" x14ac:dyDescent="0.3">
      <c r="A133" s="42"/>
      <c r="B133" s="43"/>
      <c r="C133" s="44"/>
      <c r="D133" s="45"/>
      <c r="E133" s="46"/>
      <c r="F133" s="47"/>
      <c r="G133" s="41">
        <f>IF(C132=0,SUM(F$10:F131)-SUM(G$10:G131),0)</f>
        <v>0</v>
      </c>
    </row>
    <row r="134" spans="1:7" s="54" customFormat="1" ht="12" x14ac:dyDescent="0.25">
      <c r="A134" s="48">
        <v>29</v>
      </c>
      <c r="B134" s="49" t="s">
        <v>103</v>
      </c>
      <c r="C134" s="50"/>
      <c r="D134" s="51"/>
      <c r="E134" s="52"/>
      <c r="F134" s="52"/>
      <c r="G134" s="53"/>
    </row>
    <row r="135" spans="1:7" s="54" customFormat="1" ht="12" x14ac:dyDescent="0.25">
      <c r="A135" s="55">
        <f>+A134+0.01</f>
        <v>29.01</v>
      </c>
      <c r="B135" s="36" t="s">
        <v>77</v>
      </c>
      <c r="C135" s="37">
        <f>(36*0.15*0.2*1.1)+(2*4*0.4*0.3)</f>
        <v>2.1479999999999997</v>
      </c>
      <c r="D135" s="38" t="s">
        <v>20</v>
      </c>
      <c r="E135" s="39"/>
      <c r="F135" s="40" t="str">
        <f t="shared" ref="F135:F138" si="5">IF(OR((C135*E135)&gt;0,(C135*E135)&lt;0),ROUND(C135*E135,2),"")</f>
        <v/>
      </c>
      <c r="G135" s="53"/>
    </row>
    <row r="136" spans="1:7" s="54" customFormat="1" ht="12" x14ac:dyDescent="0.25">
      <c r="A136" s="55">
        <f>+A135+0.01</f>
        <v>29.020000000000003</v>
      </c>
      <c r="B136" s="36" t="s">
        <v>59</v>
      </c>
      <c r="C136" s="37">
        <f>90.89*1.5*2</f>
        <v>272.67</v>
      </c>
      <c r="D136" s="38" t="s">
        <v>13</v>
      </c>
      <c r="E136" s="39"/>
      <c r="F136" s="40" t="str">
        <f t="shared" si="5"/>
        <v/>
      </c>
      <c r="G136" s="53"/>
    </row>
    <row r="137" spans="1:7" s="54" customFormat="1" ht="24" x14ac:dyDescent="0.25">
      <c r="A137" s="55">
        <f>+A136+0.01</f>
        <v>29.030000000000005</v>
      </c>
      <c r="B137" s="36" t="s">
        <v>119</v>
      </c>
      <c r="C137" s="50">
        <f>90*1.1*10.76</f>
        <v>1065.2400000000002</v>
      </c>
      <c r="D137" s="51" t="s">
        <v>104</v>
      </c>
      <c r="E137" s="52"/>
      <c r="F137" s="40" t="str">
        <f t="shared" si="5"/>
        <v/>
      </c>
      <c r="G137" s="53"/>
    </row>
    <row r="138" spans="1:7" s="54" customFormat="1" ht="12" x14ac:dyDescent="0.25">
      <c r="A138" s="55">
        <f>+A137+0.01</f>
        <v>29.040000000000006</v>
      </c>
      <c r="B138" s="36" t="s">
        <v>120</v>
      </c>
      <c r="C138" s="50">
        <f>6.65*3*10.76</f>
        <v>214.66200000000003</v>
      </c>
      <c r="D138" s="51" t="s">
        <v>104</v>
      </c>
      <c r="E138" s="52"/>
      <c r="F138" s="40" t="str">
        <f t="shared" si="5"/>
        <v/>
      </c>
      <c r="G138" s="53"/>
    </row>
    <row r="139" spans="1:7" s="54" customFormat="1" ht="12" x14ac:dyDescent="0.25">
      <c r="A139" s="48"/>
      <c r="B139" s="49"/>
      <c r="C139" s="50"/>
      <c r="D139" s="51"/>
      <c r="E139" s="52"/>
      <c r="F139" s="52"/>
      <c r="G139" s="41">
        <f>IF(C139=0,SUM(F$10:F138)-SUM(G$10:G138),0)</f>
        <v>0</v>
      </c>
    </row>
    <row r="140" spans="1:7" s="54" customFormat="1" ht="12" x14ac:dyDescent="0.25">
      <c r="A140" s="48"/>
      <c r="B140" s="49"/>
      <c r="C140" s="50"/>
      <c r="D140" s="51"/>
      <c r="E140" s="52"/>
      <c r="F140" s="52"/>
      <c r="G140" s="53"/>
    </row>
    <row r="141" spans="1:7" s="54" customFormat="1" ht="12" x14ac:dyDescent="0.25">
      <c r="A141" s="48"/>
      <c r="B141" s="49"/>
      <c r="C141" s="50"/>
      <c r="D141" s="51"/>
      <c r="E141" s="52"/>
      <c r="F141" s="52"/>
      <c r="G141" s="53"/>
    </row>
    <row r="142" spans="1:7" s="54" customFormat="1" ht="12" x14ac:dyDescent="0.25">
      <c r="A142" s="56"/>
      <c r="B142" s="57" t="s">
        <v>105</v>
      </c>
      <c r="C142" s="58"/>
      <c r="D142" s="59"/>
      <c r="E142" s="60"/>
      <c r="F142" s="61"/>
      <c r="G142" s="62">
        <f>SUM($F$10:$F139)</f>
        <v>0</v>
      </c>
    </row>
    <row r="143" spans="1:7" s="54" customFormat="1" ht="12" x14ac:dyDescent="0.25">
      <c r="A143" s="63"/>
      <c r="B143" s="64"/>
      <c r="C143" s="65"/>
      <c r="D143" s="66"/>
      <c r="E143" s="67"/>
      <c r="F143" s="68"/>
      <c r="G143" s="69"/>
    </row>
    <row r="144" spans="1:7" s="54" customFormat="1" ht="12" x14ac:dyDescent="0.25">
      <c r="A144" s="56"/>
      <c r="B144" s="57" t="s">
        <v>106</v>
      </c>
      <c r="C144" s="58"/>
      <c r="D144" s="59"/>
      <c r="E144" s="60"/>
      <c r="F144" s="61"/>
      <c r="G144" s="62"/>
    </row>
    <row r="145" spans="1:7" s="54" customFormat="1" ht="12" x14ac:dyDescent="0.25">
      <c r="A145" s="70"/>
      <c r="B145" s="5"/>
      <c r="C145" s="71"/>
      <c r="D145" s="72"/>
      <c r="E145" s="71"/>
      <c r="F145" s="73"/>
      <c r="G145" s="74"/>
    </row>
    <row r="146" spans="1:7" s="54" customFormat="1" ht="12" x14ac:dyDescent="0.25">
      <c r="A146" s="63"/>
      <c r="B146" s="75" t="s">
        <v>107</v>
      </c>
      <c r="C146" s="76">
        <v>0.1</v>
      </c>
      <c r="D146" s="77"/>
      <c r="E146" s="78"/>
      <c r="F146" s="79">
        <f>G142*C146</f>
        <v>0</v>
      </c>
      <c r="G146" s="80"/>
    </row>
    <row r="147" spans="1:7" s="54" customFormat="1" ht="12" x14ac:dyDescent="0.25">
      <c r="A147" s="63"/>
      <c r="B147" s="75" t="s">
        <v>108</v>
      </c>
      <c r="C147" s="76">
        <v>3.9E-2</v>
      </c>
      <c r="D147" s="77"/>
      <c r="E147" s="78"/>
      <c r="F147" s="79">
        <f>G142*C147</f>
        <v>0</v>
      </c>
      <c r="G147" s="80"/>
    </row>
    <row r="148" spans="1:7" s="54" customFormat="1" ht="12" x14ac:dyDescent="0.25">
      <c r="A148" s="63"/>
      <c r="B148" s="75" t="s">
        <v>109</v>
      </c>
      <c r="C148" s="76">
        <v>2.5000000000000001E-2</v>
      </c>
      <c r="D148" s="77"/>
      <c r="E148" s="78"/>
      <c r="F148" s="79">
        <f>G142*C148</f>
        <v>0</v>
      </c>
      <c r="G148" s="80"/>
    </row>
    <row r="149" spans="1:7" s="54" customFormat="1" ht="12" x14ac:dyDescent="0.25">
      <c r="A149" s="63"/>
      <c r="B149" s="75" t="s">
        <v>110</v>
      </c>
      <c r="C149" s="76">
        <v>1.83E-2</v>
      </c>
      <c r="D149" s="77"/>
      <c r="E149" s="78"/>
      <c r="F149" s="79">
        <f>G142*C149</f>
        <v>0</v>
      </c>
      <c r="G149" s="80"/>
    </row>
    <row r="150" spans="1:7" s="54" customFormat="1" ht="12" x14ac:dyDescent="0.25">
      <c r="A150" s="63"/>
      <c r="B150" s="75" t="s">
        <v>111</v>
      </c>
      <c r="C150" s="76">
        <v>0.05</v>
      </c>
      <c r="D150" s="77"/>
      <c r="E150" s="78"/>
      <c r="F150" s="79">
        <f>G142*C150</f>
        <v>0</v>
      </c>
      <c r="G150" s="80"/>
    </row>
    <row r="151" spans="1:7" s="54" customFormat="1" ht="12" x14ac:dyDescent="0.25">
      <c r="A151" s="63"/>
      <c r="B151" s="75" t="s">
        <v>112</v>
      </c>
      <c r="C151" s="81">
        <v>0.01</v>
      </c>
      <c r="D151" s="82"/>
      <c r="E151" s="78"/>
      <c r="F151" s="79">
        <f>G142*C151</f>
        <v>0</v>
      </c>
      <c r="G151" s="80"/>
    </row>
    <row r="152" spans="1:7" s="54" customFormat="1" ht="12" x14ac:dyDescent="0.25">
      <c r="A152" s="63"/>
      <c r="B152" s="75" t="s">
        <v>113</v>
      </c>
      <c r="C152" s="76">
        <v>1E-3</v>
      </c>
      <c r="D152" s="77"/>
      <c r="E152" s="78"/>
      <c r="F152" s="79">
        <f>G142*C152</f>
        <v>0</v>
      </c>
      <c r="G152" s="80"/>
    </row>
    <row r="153" spans="1:7" s="54" customFormat="1" ht="12" x14ac:dyDescent="0.25">
      <c r="A153" s="63"/>
      <c r="B153" s="75" t="s">
        <v>114</v>
      </c>
      <c r="C153" s="76">
        <v>0.18</v>
      </c>
      <c r="D153" s="77"/>
      <c r="E153" s="78"/>
      <c r="F153" s="79">
        <f>F146*C153</f>
        <v>0</v>
      </c>
      <c r="G153" s="80"/>
    </row>
    <row r="154" spans="1:7" s="54" customFormat="1" ht="12" x14ac:dyDescent="0.25">
      <c r="A154" s="70"/>
      <c r="B154" s="13"/>
      <c r="C154" s="71"/>
      <c r="D154" s="72"/>
      <c r="E154" s="71"/>
      <c r="F154" s="83"/>
      <c r="G154" s="74"/>
    </row>
    <row r="155" spans="1:7" s="54" customFormat="1" ht="12" x14ac:dyDescent="0.25">
      <c r="A155" s="56"/>
      <c r="B155" s="57" t="s">
        <v>115</v>
      </c>
      <c r="C155" s="58"/>
      <c r="D155" s="59"/>
      <c r="E155" s="60"/>
      <c r="F155" s="61"/>
      <c r="G155" s="62">
        <f>SUM(F146:F153)</f>
        <v>0</v>
      </c>
    </row>
    <row r="156" spans="1:7" s="54" customFormat="1" ht="12" x14ac:dyDescent="0.25">
      <c r="A156" s="84"/>
      <c r="B156" s="85"/>
      <c r="C156" s="86"/>
      <c r="D156" s="85"/>
      <c r="E156" s="87"/>
      <c r="F156" s="83"/>
      <c r="G156" s="74"/>
    </row>
    <row r="157" spans="1:7" s="54" customFormat="1" ht="12" x14ac:dyDescent="0.25">
      <c r="A157" s="56"/>
      <c r="B157" s="57" t="s">
        <v>116</v>
      </c>
      <c r="C157" s="58"/>
      <c r="D157" s="59"/>
      <c r="E157" s="60"/>
      <c r="F157" s="61"/>
      <c r="G157" s="62">
        <f>+G155+G142</f>
        <v>0</v>
      </c>
    </row>
    <row r="158" spans="1:7" s="54" customFormat="1" ht="12" x14ac:dyDescent="0.25">
      <c r="A158" s="84"/>
      <c r="B158" s="85"/>
      <c r="C158" s="86"/>
      <c r="D158" s="85"/>
      <c r="E158" s="87"/>
      <c r="F158" s="83"/>
      <c r="G158" s="74"/>
    </row>
  </sheetData>
  <mergeCells count="2">
    <mergeCell ref="A1:G1"/>
    <mergeCell ref="A2:G2"/>
  </mergeCells>
  <conditionalFormatting sqref="A11:A132">
    <cfRule type="expression" dxfId="21" priority="22">
      <formula>AND($B11=0,$C11=0,$G11=0)</formula>
    </cfRule>
    <cfRule type="expression" dxfId="20" priority="24">
      <formula>AND($C11=0,$G11=0)</formula>
    </cfRule>
    <cfRule type="expression" dxfId="19" priority="26">
      <formula>$G11&gt;0</formula>
    </cfRule>
  </conditionalFormatting>
  <conditionalFormatting sqref="A133">
    <cfRule type="expression" dxfId="18" priority="33">
      <formula>AND($B133=0,$C133=0,#REF!=0)</formula>
    </cfRule>
    <cfRule type="expression" dxfId="17" priority="34">
      <formula>AND($C133=0,#REF!=0)</formula>
    </cfRule>
    <cfRule type="expression" dxfId="16" priority="35">
      <formula>#REF!&gt;0</formula>
    </cfRule>
  </conditionalFormatting>
  <conditionalFormatting sqref="B137:B138">
    <cfRule type="expression" dxfId="15" priority="3">
      <formula>$C137=0</formula>
    </cfRule>
    <cfRule type="expression" dxfId="14" priority="4">
      <formula>$G137&gt;0</formula>
    </cfRule>
  </conditionalFormatting>
  <conditionalFormatting sqref="B11:F131">
    <cfRule type="expression" dxfId="13" priority="27">
      <formula>$G11&gt;0</formula>
    </cfRule>
  </conditionalFormatting>
  <conditionalFormatting sqref="B11:F133">
    <cfRule type="expression" dxfId="12" priority="25">
      <formula>$C11=0</formula>
    </cfRule>
  </conditionalFormatting>
  <conditionalFormatting sqref="B132:F132">
    <cfRule type="expression" dxfId="11" priority="30">
      <formula>$G133&gt;0</formula>
    </cfRule>
  </conditionalFormatting>
  <conditionalFormatting sqref="B133:F133">
    <cfRule type="expression" dxfId="10" priority="32">
      <formula>#REF!&gt;0</formula>
    </cfRule>
  </conditionalFormatting>
  <conditionalFormatting sqref="B135:F136 F137:F138">
    <cfRule type="expression" dxfId="9" priority="5">
      <formula>$C135=0</formula>
    </cfRule>
    <cfRule type="expression" dxfId="8" priority="6">
      <formula>$G135&gt;0</formula>
    </cfRule>
  </conditionalFormatting>
  <conditionalFormatting sqref="G11:G131 G133">
    <cfRule type="expression" dxfId="7" priority="23">
      <formula>$G11=0</formula>
    </cfRule>
    <cfRule type="expression" dxfId="6" priority="28">
      <formula>$G11&gt;0</formula>
    </cfRule>
  </conditionalFormatting>
  <conditionalFormatting sqref="G134:G138 G148:G152">
    <cfRule type="containsText" dxfId="5" priority="20" operator="containsText" text="EXCEDE">
      <formula>NOT(ISERROR(SEARCH("EXCEDE",G134)))</formula>
    </cfRule>
  </conditionalFormatting>
  <conditionalFormatting sqref="G139">
    <cfRule type="expression" dxfId="4" priority="1">
      <formula>$G139=0</formula>
    </cfRule>
    <cfRule type="expression" dxfId="3" priority="2">
      <formula>$G139&gt;0</formula>
    </cfRule>
  </conditionalFormatting>
  <conditionalFormatting sqref="G140:G145">
    <cfRule type="containsText" dxfId="2" priority="19" operator="containsText" text="EXCEDE">
      <formula>NOT(ISERROR(SEARCH("EXCEDE",G140)))</formula>
    </cfRule>
  </conditionalFormatting>
  <conditionalFormatting sqref="G155">
    <cfRule type="containsText" dxfId="1" priority="18" operator="containsText" text="EXCEDE">
      <formula>NOT(ISERROR(SEARCH("EXCEDE",G155)))</formula>
    </cfRule>
  </conditionalFormatting>
  <conditionalFormatting sqref="G157">
    <cfRule type="containsText" dxfId="0" priority="17" operator="containsText" text="EXCEDE">
      <formula>NOT(ISERROR(SEARCH("EXCEDE",G157)))</formula>
    </cfRule>
  </conditionalFormatting>
  <printOptions horizontalCentered="1"/>
  <pageMargins left="0.43307086614173229" right="0.31496062992125984" top="1.7716535433070868" bottom="0.59055118110236227" header="0.31496062992125984" footer="0"/>
  <pageSetup orientation="portrait" horizontalDpi="300" verticalDpi="300" r:id="rId1"/>
  <headerFooter>
    <oddHeader>&amp;C&amp;G</oddHeader>
    <oddFooter xml:space="preserve">&amp;L&amp;8&amp;F
&amp;C&amp;"-,Negrita"&amp;8Av. Jiménez Moya, Esq. Correa y Cidrón, Centro de los Héroes, Apartado Postal No. 1471, Santo Domingo, República Dominicana, Tel.:809-533-3686&amp;R&amp;8&amp;P/&amp;N
</oddFooter>
  </headerFooter>
  <rowBreaks count="2" manualBreakCount="2">
    <brk id="108" max="6" man="1"/>
    <brk id="139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VOLUMENES </vt:lpstr>
      <vt:lpstr>'VOLUMENES '!Área_de_impresión</vt:lpstr>
      <vt:lpstr>'VOLUMENES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EDL</cp:lastModifiedBy>
  <cp:lastPrinted>2023-01-20T15:01:29Z</cp:lastPrinted>
  <dcterms:created xsi:type="dcterms:W3CDTF">2023-01-20T14:49:04Z</dcterms:created>
  <dcterms:modified xsi:type="dcterms:W3CDTF">2023-03-22T13:27:25Z</dcterms:modified>
</cp:coreProperties>
</file>